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647ad6a064d71c/Comercial/Orlando Ansaldo Compra almendras/Temporada 2023/"/>
    </mc:Choice>
  </mc:AlternateContent>
  <xr:revisionPtr revIDLastSave="60" documentId="13_ncr:201_{FDEECB2C-BDA1-46D4-9647-12161900C33E}" xr6:coauthVersionLast="47" xr6:coauthVersionMax="47" xr10:uidLastSave="{AAE60429-DD6B-4A1C-BE26-705700257FF9}"/>
  <bookViews>
    <workbookView xWindow="-120" yWindow="-120" windowWidth="20730" windowHeight="11040" tabRatio="762" activeTab="1" xr2:uid="{DB671CF2-D6FB-43EC-940B-7EBF412D1B50}"/>
  </bookViews>
  <sheets>
    <sheet name="Ingresos de pelón a planta" sheetId="1" r:id="rId1"/>
    <sheet name="Valor pepa" sheetId="2" r:id="rId2"/>
    <sheet name="Desgloce de su pepa 1" sheetId="3" r:id="rId3"/>
    <sheet name="Desgloce de pepa caso 2" sheetId="4" r:id="rId4"/>
    <sheet name="Desgloce caso 3, Realista" sheetId="6" r:id="rId5"/>
    <sheet name="Variación de calibres" sheetId="5" r:id="rId6"/>
    <sheet name="Hoja7" sheetId="7" r:id="rId7"/>
    <sheet name="Hoja8" sheetId="8" r:id="rId8"/>
    <sheet name="Hoja9" sheetId="9" r:id="rId9"/>
    <sheet name="Hoja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C80" i="1"/>
  <c r="D78" i="1"/>
  <c r="D70" i="1"/>
  <c r="O12" i="2"/>
  <c r="O13" i="2" s="1"/>
  <c r="O14" i="2" s="1"/>
  <c r="O15" i="2" s="1"/>
  <c r="O16" i="2" s="1"/>
  <c r="O17" i="2" s="1"/>
  <c r="O18" i="2" s="1"/>
  <c r="O19" i="2" s="1"/>
  <c r="K12" i="2"/>
  <c r="K13" i="2" s="1"/>
  <c r="K14" i="2" s="1"/>
  <c r="K15" i="2" s="1"/>
  <c r="K16" i="2" s="1"/>
  <c r="K17" i="2" s="1"/>
  <c r="K18" i="2" s="1"/>
  <c r="K19" i="2" s="1"/>
  <c r="G12" i="2"/>
  <c r="G13" i="2" s="1"/>
  <c r="G14" i="2" s="1"/>
  <c r="G15" i="2" s="1"/>
  <c r="G16" i="2" s="1"/>
  <c r="G17" i="2" s="1"/>
  <c r="G18" i="2" s="1"/>
  <c r="G19" i="2" s="1"/>
  <c r="C12" i="2"/>
  <c r="C13" i="2" s="1"/>
  <c r="C14" i="2" s="1"/>
  <c r="C15" i="2" s="1"/>
  <c r="C16" i="2" s="1"/>
  <c r="C17" i="2" s="1"/>
  <c r="C18" i="2" s="1"/>
  <c r="C19" i="2" s="1"/>
  <c r="G38" i="3"/>
  <c r="G38" i="4"/>
  <c r="G38" i="6"/>
  <c r="G37" i="5"/>
  <c r="Q21" i="2"/>
  <c r="M21" i="2"/>
  <c r="I21" i="2"/>
  <c r="E21" i="2"/>
  <c r="J36" i="1"/>
  <c r="G46" i="6"/>
  <c r="D30" i="6"/>
  <c r="E26" i="6" s="1"/>
  <c r="H28" i="6"/>
  <c r="H27" i="6"/>
  <c r="H26" i="6"/>
  <c r="H25" i="6"/>
  <c r="H24" i="6"/>
  <c r="H23" i="6"/>
  <c r="H22" i="6"/>
  <c r="H21" i="6"/>
  <c r="H20" i="6"/>
  <c r="D14" i="6"/>
  <c r="J47" i="1"/>
  <c r="C48" i="1"/>
  <c r="G46" i="5"/>
  <c r="D29" i="5"/>
  <c r="H27" i="5"/>
  <c r="H26" i="5"/>
  <c r="H25" i="5"/>
  <c r="H24" i="5"/>
  <c r="H23" i="5"/>
  <c r="H22" i="5"/>
  <c r="H21" i="5"/>
  <c r="H20" i="5"/>
  <c r="H19" i="5"/>
  <c r="D14" i="5"/>
  <c r="G46" i="4"/>
  <c r="D30" i="4"/>
  <c r="H28" i="4"/>
  <c r="H27" i="4"/>
  <c r="H26" i="4"/>
  <c r="H25" i="4"/>
  <c r="H24" i="4"/>
  <c r="H23" i="4"/>
  <c r="H22" i="4"/>
  <c r="H21" i="4"/>
  <c r="H20" i="4"/>
  <c r="D14" i="4"/>
  <c r="G46" i="3"/>
  <c r="H29" i="3"/>
  <c r="H28" i="3"/>
  <c r="H27" i="3"/>
  <c r="H26" i="3"/>
  <c r="H25" i="3"/>
  <c r="H24" i="3"/>
  <c r="H23" i="3"/>
  <c r="H22" i="3"/>
  <c r="H21" i="3"/>
  <c r="D31" i="3"/>
  <c r="H40" i="3" s="1"/>
  <c r="E25" i="2" l="1"/>
  <c r="H30" i="6"/>
  <c r="H39" i="6" s="1"/>
  <c r="E27" i="6"/>
  <c r="E21" i="6"/>
  <c r="E23" i="6"/>
  <c r="H40" i="6"/>
  <c r="E25" i="6"/>
  <c r="E20" i="6"/>
  <c r="E24" i="6"/>
  <c r="E28" i="6"/>
  <c r="G48" i="6"/>
  <c r="E22" i="6"/>
  <c r="E48" i="1"/>
  <c r="G48" i="4"/>
  <c r="G48" i="5"/>
  <c r="H29" i="5"/>
  <c r="H39" i="5" s="1"/>
  <c r="E27" i="5"/>
  <c r="E23" i="5"/>
  <c r="E19" i="5"/>
  <c r="E21" i="5"/>
  <c r="E25" i="5"/>
  <c r="E22" i="5"/>
  <c r="E20" i="5"/>
  <c r="E24" i="5"/>
  <c r="E26" i="5"/>
  <c r="H40" i="5"/>
  <c r="E21" i="4"/>
  <c r="E25" i="4"/>
  <c r="H40" i="4"/>
  <c r="E22" i="4"/>
  <c r="E26" i="4"/>
  <c r="E23" i="4"/>
  <c r="E28" i="4"/>
  <c r="E20" i="4"/>
  <c r="E24" i="4"/>
  <c r="E27" i="4"/>
  <c r="H30" i="4"/>
  <c r="H39" i="4" s="1"/>
  <c r="H42" i="4" s="1"/>
  <c r="E44" i="4" s="1"/>
  <c r="G50" i="4" s="1"/>
  <c r="G54" i="4" s="1"/>
  <c r="C69" i="1" s="1"/>
  <c r="H31" i="3"/>
  <c r="H39" i="3" s="1"/>
  <c r="H42" i="3" s="1"/>
  <c r="E44" i="3" s="1"/>
  <c r="G50" i="3" s="1"/>
  <c r="G54" i="3" s="1"/>
  <c r="C60" i="1" s="1"/>
  <c r="E25" i="3"/>
  <c r="E26" i="3"/>
  <c r="E27" i="3"/>
  <c r="G48" i="3"/>
  <c r="E22" i="3"/>
  <c r="E28" i="3"/>
  <c r="E21" i="3"/>
  <c r="E29" i="3"/>
  <c r="E23" i="3"/>
  <c r="E24" i="3"/>
  <c r="D14" i="3"/>
  <c r="F48" i="1" l="1"/>
  <c r="J48" i="1"/>
  <c r="H42" i="6"/>
  <c r="E44" i="6" s="1"/>
  <c r="G50" i="6" s="1"/>
  <c r="G54" i="6" s="1"/>
  <c r="C90" i="1" s="1"/>
  <c r="E30" i="6"/>
  <c r="G48" i="1"/>
  <c r="H48" i="1"/>
  <c r="I48" i="1"/>
  <c r="E29" i="5"/>
  <c r="H42" i="5"/>
  <c r="E30" i="4"/>
  <c r="E31" i="3"/>
  <c r="C37" i="1"/>
  <c r="E37" i="1" s="1"/>
  <c r="C21" i="1"/>
  <c r="G50" i="5" l="1"/>
  <c r="G54" i="5" s="1"/>
  <c r="C77" i="1" s="1"/>
  <c r="E44" i="5"/>
  <c r="C14" i="6"/>
  <c r="G50" i="1"/>
  <c r="F37" i="1"/>
  <c r="E21" i="1"/>
  <c r="F21" i="1" s="1"/>
  <c r="I21" i="1" l="1"/>
  <c r="H21" i="1"/>
  <c r="G21" i="1"/>
  <c r="I37" i="1"/>
  <c r="H37" i="1"/>
  <c r="G37" i="1"/>
  <c r="G39" i="1" s="1"/>
  <c r="C14" i="3" l="1"/>
  <c r="G23" i="1"/>
  <c r="C14" i="5"/>
  <c r="C14" i="4"/>
</calcChain>
</file>

<file path=xl/sharedStrings.xml><?xml version="1.0" encoding="utf-8"?>
<sst xmlns="http://schemas.openxmlformats.org/spreadsheetml/2006/main" count="308" uniqueCount="94">
  <si>
    <t>Datos:</t>
  </si>
  <si>
    <t>Kilos de pelón entregados en planta</t>
  </si>
  <si>
    <t>Variedad :</t>
  </si>
  <si>
    <t>Non Pareil</t>
  </si>
  <si>
    <t>Basura %</t>
  </si>
  <si>
    <t>Distribución Pelón:</t>
  </si>
  <si>
    <t>Cascara %</t>
  </si>
  <si>
    <t>Pelón %</t>
  </si>
  <si>
    <t>Pelón Limpio.</t>
  </si>
  <si>
    <t>Caso 1</t>
  </si>
  <si>
    <t>Comentarios:</t>
  </si>
  <si>
    <t>Caso 2:</t>
  </si>
  <si>
    <t>Tiene un 9,4 % más de pepa con un 7% menos de basura</t>
  </si>
  <si>
    <t>Calibre y Precio Non Pareil, año 2021:</t>
  </si>
  <si>
    <t>20/22</t>
  </si>
  <si>
    <t>23/25</t>
  </si>
  <si>
    <t>25/27</t>
  </si>
  <si>
    <t>27/30</t>
  </si>
  <si>
    <t>30/32</t>
  </si>
  <si>
    <t>32/34</t>
  </si>
  <si>
    <t>34/36</t>
  </si>
  <si>
    <t>36/40</t>
  </si>
  <si>
    <t>40 +</t>
  </si>
  <si>
    <t>Calibre y Precio Carmel y Californianas, año 2021.</t>
  </si>
  <si>
    <t>Detalle de ingresos:</t>
  </si>
  <si>
    <t>Kilos Pepa:</t>
  </si>
  <si>
    <t>Detalle de calibres</t>
  </si>
  <si>
    <t>Variedad:</t>
  </si>
  <si>
    <t>Kilos</t>
  </si>
  <si>
    <t>%</t>
  </si>
  <si>
    <t>|</t>
  </si>
  <si>
    <t>Suma:</t>
  </si>
  <si>
    <t xml:space="preserve">Valor por </t>
  </si>
  <si>
    <t>Kilo Pepa:</t>
  </si>
  <si>
    <t>año 2021</t>
  </si>
  <si>
    <t xml:space="preserve">Ingresos </t>
  </si>
  <si>
    <t>Sin Descuento.</t>
  </si>
  <si>
    <t>Procesos</t>
  </si>
  <si>
    <t>Descuentos de la industria:</t>
  </si>
  <si>
    <t>% comisión de venta</t>
  </si>
  <si>
    <t>Dólares por kilo pepa proceso</t>
  </si>
  <si>
    <t>En US$</t>
  </si>
  <si>
    <t xml:space="preserve">Suma Costos </t>
  </si>
  <si>
    <t>Saldo a Productor:</t>
  </si>
  <si>
    <t>Hectáreas de este productor:</t>
  </si>
  <si>
    <t>Hectáreas</t>
  </si>
  <si>
    <t>Producción pepa por há:</t>
  </si>
  <si>
    <t>Ingreso por Há</t>
  </si>
  <si>
    <t>Costo Por Há</t>
  </si>
  <si>
    <t>Diferencia Po Há</t>
  </si>
  <si>
    <t>Utilidad por há</t>
  </si>
  <si>
    <t>Caso 1:</t>
  </si>
  <si>
    <t>Más Calibre</t>
  </si>
  <si>
    <t>57 % de calibres Chicos</t>
  </si>
  <si>
    <t>53 % de calibres Chicos</t>
  </si>
  <si>
    <t>Deferentes calibres</t>
  </si>
  <si>
    <t>Caso 2</t>
  </si>
  <si>
    <t>69% de calibres grandes</t>
  </si>
  <si>
    <t>Utilidad por há con un 69% de calibres grandes</t>
  </si>
  <si>
    <t>Notas:</t>
  </si>
  <si>
    <t>Pepa, Cascara Pelón no será 25, 25, 50%</t>
  </si>
  <si>
    <t>Su pepa puede ser 22, 22,56% dando rindes totalmente alterados</t>
  </si>
  <si>
    <t>55 % de calibres Chicos</t>
  </si>
  <si>
    <t>Solo al tener ese rinde de pepa su utilidad es marginal</t>
  </si>
  <si>
    <t>Vea sus costos y vea la calidad que logra, pues el calibre marcará 100% su utilidad final.</t>
  </si>
  <si>
    <t>% real desde pelón sucio:</t>
  </si>
  <si>
    <t>Lo peor de todo, es que 1.000 kilos por hectárea de  pepa, es el promedio nacional.</t>
  </si>
  <si>
    <t>Cuando analice su rinde de pepa desde pelón, analice la realidad y no lo deseado de tener.</t>
  </si>
  <si>
    <t>Pelón sucio</t>
  </si>
  <si>
    <t>Calibre y Precio Non Pareil, año 2022:</t>
  </si>
  <si>
    <t>Promedio:</t>
  </si>
  <si>
    <t xml:space="preserve">Recuerde saber la basura que su campo despachó a la planta, pues es la gran discusión </t>
  </si>
  <si>
    <t>Haga estos cálculos con su realidad y podrá analizar todos los escenarios que usted estime, recordando que muchos huertos en Chile tienen rindes de 2.500 kilos de pepa por hectárea y hasta 3.000</t>
  </si>
  <si>
    <t>Ingresos a planta:</t>
  </si>
  <si>
    <t>Si su huerto sufrió daños y mermó sus unidades de pepa por cada planta, su relación</t>
  </si>
  <si>
    <t>% de Pepa desde pelón puro</t>
  </si>
  <si>
    <t>Estudio de rindes:</t>
  </si>
  <si>
    <t>Basura en kilos:</t>
  </si>
  <si>
    <t>Diferencia Po Há en US$</t>
  </si>
  <si>
    <t>Diferencia Po Há US$</t>
  </si>
  <si>
    <t>US$</t>
  </si>
  <si>
    <t>Ingresos totales del caso estudiado:</t>
  </si>
  <si>
    <t>Caso 3 realista, sin agua.</t>
  </si>
  <si>
    <t>Caso 3 Realista año 2021, sin agua</t>
  </si>
  <si>
    <t>Caso 3 Realista, sin agua:</t>
  </si>
  <si>
    <t>Promedio</t>
  </si>
  <si>
    <t>más de rentabilidad que caso 1</t>
  </si>
  <si>
    <t>Más de rentabilidad que caso 2</t>
  </si>
  <si>
    <t>% más de rentabilidad que caso 1</t>
  </si>
  <si>
    <t>a la hora de analizar, los rindes de lo despachado.</t>
  </si>
  <si>
    <r>
      <t xml:space="preserve">Para sacar 2,000 kilos de pepa por una hectárea,  en un huerto que está plantado a 6 metros entre hilera y a 4 sobre hilera, con  416 plantas por hectárea, </t>
    </r>
    <r>
      <rPr>
        <b/>
        <u/>
        <sz val="11"/>
        <color rgb="FFFF0000"/>
        <rFont val="Calibri"/>
        <family val="2"/>
        <scheme val="minor"/>
      </rPr>
      <t>100% vivas y 100% de alta producción</t>
    </r>
    <r>
      <rPr>
        <sz val="11"/>
        <color theme="1"/>
        <rFont val="Calibri"/>
        <family val="2"/>
        <scheme val="minor"/>
      </rPr>
      <t>, tendría que usted tener 2,000,000  de pepas por hectáreas, esto nos da 4,808 pepas por cada planta, 4,8 kilos de pepa por cada planta.</t>
    </r>
  </si>
  <si>
    <t>% Humedad pepa</t>
  </si>
  <si>
    <r>
      <t xml:space="preserve">Si usted tiene esto y lo puede cuantificar en Diciembre de cada año, puede hacer su proyección de ingresos de manera 100% realista. En diciembre remezca un árbol, cuente cada pelón que coseche  y no fallará en su diagnostico, </t>
    </r>
    <r>
      <rPr>
        <b/>
        <u/>
        <sz val="11"/>
        <color theme="1"/>
        <rFont val="Calibri"/>
        <family val="2"/>
        <scheme val="minor"/>
      </rPr>
      <t>solo puede tener errores si no logra un buen llenado</t>
    </r>
    <r>
      <rPr>
        <sz val="11"/>
        <color theme="1"/>
        <rFont val="Calibri"/>
        <family val="2"/>
        <scheme val="minor"/>
      </rPr>
      <t xml:space="preserve"> de la pepa por alguna razón, tipo falta de agua, falta de potasio, falta de manejo global, (chinche, roya arañita).</t>
    </r>
  </si>
  <si>
    <t>Calibre y Precio Carmel y Californianas, año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</si>
</sst>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0528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5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1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1" fillId="3" borderId="16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0" fillId="0" borderId="1" xfId="0" applyNumberFormat="1" applyBorder="1"/>
    <xf numFmtId="0" fontId="7" fillId="0" borderId="5" xfId="0" applyFont="1" applyBorder="1" applyAlignment="1">
      <alignment wrapText="1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0" fontId="0" fillId="0" borderId="5" xfId="0" applyBorder="1"/>
    <xf numFmtId="0" fontId="6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0" fillId="0" borderId="4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0" xfId="0" applyNumberFormat="1" applyAlignment="1">
      <alignment horizontal="left"/>
    </xf>
    <xf numFmtId="3" fontId="0" fillId="0" borderId="14" xfId="0" applyNumberFormat="1" applyBorder="1"/>
    <xf numFmtId="3" fontId="1" fillId="2" borderId="0" xfId="0" applyNumberFormat="1" applyFont="1" applyFill="1" applyAlignment="1">
      <alignment horizontal="center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1" fillId="2" borderId="5" xfId="0" applyNumberFormat="1" applyFont="1" applyFill="1" applyBorder="1" applyAlignment="1">
      <alignment horizontal="right"/>
    </xf>
    <xf numFmtId="3" fontId="0" fillId="0" borderId="18" xfId="0" applyNumberFormat="1" applyBorder="1"/>
    <xf numFmtId="0" fontId="0" fillId="0" borderId="23" xfId="0" applyBorder="1"/>
    <xf numFmtId="0" fontId="0" fillId="0" borderId="24" xfId="0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0" borderId="0" xfId="0" applyFont="1" applyAlignment="1">
      <alignment horizontal="center"/>
    </xf>
    <xf numFmtId="0" fontId="0" fillId="0" borderId="14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1" fillId="2" borderId="28" xfId="0" applyNumberFormat="1" applyFont="1" applyFill="1" applyBorder="1"/>
    <xf numFmtId="3" fontId="1" fillId="2" borderId="26" xfId="0" applyNumberFormat="1" applyFont="1" applyFill="1" applyBorder="1"/>
    <xf numFmtId="0" fontId="7" fillId="0" borderId="9" xfId="0" applyFont="1" applyBorder="1" applyAlignment="1">
      <alignment wrapText="1"/>
    </xf>
    <xf numFmtId="0" fontId="0" fillId="0" borderId="9" xfId="0" applyBorder="1"/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3" fontId="1" fillId="0" borderId="26" xfId="0" applyNumberFormat="1" applyFont="1" applyBorder="1"/>
    <xf numFmtId="3" fontId="1" fillId="0" borderId="0" xfId="0" applyNumberFormat="1" applyFont="1"/>
    <xf numFmtId="3" fontId="1" fillId="0" borderId="9" xfId="0" applyNumberFormat="1" applyFont="1" applyBorder="1" applyAlignment="1">
      <alignment horizontal="center"/>
    </xf>
    <xf numFmtId="3" fontId="1" fillId="0" borderId="27" xfId="0" applyNumberFormat="1" applyFont="1" applyBorder="1"/>
    <xf numFmtId="3" fontId="1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5" borderId="3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0" fillId="0" borderId="0" xfId="0" applyNumberFormat="1" applyAlignment="1">
      <alignment horizontal="left" wrapText="1"/>
    </xf>
    <xf numFmtId="3" fontId="0" fillId="0" borderId="9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36" xfId="0" applyNumberFormat="1" applyFont="1" applyFill="1" applyBorder="1" applyAlignment="1">
      <alignment horizontal="center" vertical="center"/>
    </xf>
    <xf numFmtId="3" fontId="1" fillId="5" borderId="26" xfId="0" applyNumberFormat="1" applyFont="1" applyFill="1" applyBorder="1"/>
    <xf numFmtId="3" fontId="1" fillId="0" borderId="26" xfId="0" applyNumberFormat="1" applyFont="1" applyBorder="1" applyAlignment="1">
      <alignment horizontal="left"/>
    </xf>
    <xf numFmtId="3" fontId="1" fillId="5" borderId="26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/>
    </xf>
    <xf numFmtId="3" fontId="1" fillId="2" borderId="16" xfId="0" applyNumberFormat="1" applyFont="1" applyFill="1" applyBorder="1" applyAlignment="1">
      <alignment horizontal="center" wrapText="1"/>
    </xf>
    <xf numFmtId="3" fontId="1" fillId="2" borderId="0" xfId="0" applyNumberFormat="1" applyFont="1" applyFill="1"/>
    <xf numFmtId="3" fontId="0" fillId="0" borderId="5" xfId="0" applyNumberFormat="1" applyBorder="1" applyAlignment="1">
      <alignment horizontal="center" vertical="center" wrapText="1"/>
    </xf>
    <xf numFmtId="3" fontId="1" fillId="6" borderId="26" xfId="0" applyNumberFormat="1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 vertical="center"/>
    </xf>
    <xf numFmtId="3" fontId="1" fillId="6" borderId="35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10" xfId="0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6" fillId="0" borderId="39" xfId="0" applyFont="1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1" fillId="0" borderId="0" xfId="0" applyFont="1"/>
    <xf numFmtId="3" fontId="8" fillId="0" borderId="0" xfId="0" applyNumberFormat="1" applyFont="1"/>
    <xf numFmtId="3" fontId="8" fillId="0" borderId="14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1" fillId="2" borderId="1" xfId="0" applyNumberFormat="1" applyFont="1" applyFill="1" applyBorder="1"/>
    <xf numFmtId="164" fontId="1" fillId="0" borderId="26" xfId="0" applyNumberFormat="1" applyFont="1" applyBorder="1"/>
    <xf numFmtId="3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3" fontId="5" fillId="6" borderId="23" xfId="0" applyNumberFormat="1" applyFont="1" applyFill="1" applyBorder="1" applyAlignment="1">
      <alignment horizontal="center"/>
    </xf>
    <xf numFmtId="3" fontId="5" fillId="6" borderId="24" xfId="0" applyNumberFormat="1" applyFont="1" applyFill="1" applyBorder="1" applyAlignment="1">
      <alignment horizontal="center"/>
    </xf>
    <xf numFmtId="3" fontId="1" fillId="6" borderId="2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left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9" fillId="8" borderId="24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1" fillId="6" borderId="2" xfId="0" applyNumberFormat="1" applyFont="1" applyFill="1" applyBorder="1" applyAlignment="1">
      <alignment horizontal="left"/>
    </xf>
    <xf numFmtId="3" fontId="1" fillId="6" borderId="3" xfId="0" applyNumberFormat="1" applyFont="1" applyFill="1" applyBorder="1" applyAlignment="1">
      <alignment horizontal="left"/>
    </xf>
    <xf numFmtId="3" fontId="1" fillId="2" borderId="27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5" fillId="7" borderId="23" xfId="0" applyNumberFormat="1" applyFont="1" applyFill="1" applyBorder="1" applyAlignment="1">
      <alignment horizontal="center"/>
    </xf>
    <xf numFmtId="3" fontId="5" fillId="7" borderId="24" xfId="0" applyNumberFormat="1" applyFont="1" applyFill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0" xfId="0" applyFill="1" applyAlignment="1">
      <alignment horizontal="center"/>
    </xf>
    <xf numFmtId="3" fontId="1" fillId="4" borderId="20" xfId="0" applyNumberFormat="1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3" fontId="1" fillId="4" borderId="2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4" fillId="5" borderId="26" xfId="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14" xfId="0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0528"/>
      <color rgb="FFCCFFCC"/>
      <color rgb="FF00FF00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48</xdr:row>
      <xdr:rowOff>0</xdr:rowOff>
    </xdr:from>
    <xdr:to>
      <xdr:col>11</xdr:col>
      <xdr:colOff>12259</xdr:colOff>
      <xdr:row>49</xdr:row>
      <xdr:rowOff>97611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FAD0FF-BC23-BA2D-F196-D83AC5606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5" y="11401425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11</xdr:col>
      <xdr:colOff>12259</xdr:colOff>
      <xdr:row>39</xdr:row>
      <xdr:rowOff>116661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74396B-12A1-DFBC-2B23-3123F8377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5" y="8429625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12259</xdr:colOff>
      <xdr:row>23</xdr:row>
      <xdr:rowOff>145236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4BFCA8-FA4C-9613-5F4D-CF734A94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4533900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9</xdr:row>
      <xdr:rowOff>123825</xdr:rowOff>
    </xdr:from>
    <xdr:to>
      <xdr:col>10</xdr:col>
      <xdr:colOff>155134</xdr:colOff>
      <xdr:row>14</xdr:row>
      <xdr:rowOff>21411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A9A29DE-F8E5-3B11-FE56-70FFD3F4B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1876425"/>
          <a:ext cx="812359" cy="85961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12259</xdr:colOff>
      <xdr:row>80</xdr:row>
      <xdr:rowOff>164286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604672-DC44-3A42-F00D-A444AD119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18040350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11</xdr:col>
      <xdr:colOff>12259</xdr:colOff>
      <xdr:row>108</xdr:row>
      <xdr:rowOff>859611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C5D5484-B21D-ED6A-3858-AEA0C5893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25050750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11</xdr:col>
      <xdr:colOff>12259</xdr:colOff>
      <xdr:row>113</xdr:row>
      <xdr:rowOff>88086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D03A37B-77DC-F35D-4DA3-87FB53F31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27698700"/>
          <a:ext cx="774259" cy="859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21</xdr:row>
      <xdr:rowOff>47625</xdr:rowOff>
    </xdr:from>
    <xdr:to>
      <xdr:col>4</xdr:col>
      <xdr:colOff>133350</xdr:colOff>
      <xdr:row>23</xdr:row>
      <xdr:rowOff>161925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98B7CCA-0F9A-BC3A-CE2E-5FDD782E6C67}"/>
            </a:ext>
          </a:extLst>
        </xdr:cNvPr>
        <xdr:cNvCxnSpPr/>
      </xdr:nvCxnSpPr>
      <xdr:spPr>
        <a:xfrm>
          <a:off x="1019175" y="3752850"/>
          <a:ext cx="76200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21</xdr:row>
      <xdr:rowOff>76200</xdr:rowOff>
    </xdr:from>
    <xdr:to>
      <xdr:col>7</xdr:col>
      <xdr:colOff>571500</xdr:colOff>
      <xdr:row>23</xdr:row>
      <xdr:rowOff>171450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B63125A-8B88-6B04-A6C7-723829AAE130}"/>
            </a:ext>
          </a:extLst>
        </xdr:cNvPr>
        <xdr:cNvCxnSpPr/>
      </xdr:nvCxnSpPr>
      <xdr:spPr>
        <a:xfrm flipH="1">
          <a:off x="2143125" y="3781425"/>
          <a:ext cx="1114425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390525</xdr:colOff>
      <xdr:row>21</xdr:row>
      <xdr:rowOff>85725</xdr:rowOff>
    </xdr:from>
    <xdr:to>
      <xdr:col>12</xdr:col>
      <xdr:colOff>457200</xdr:colOff>
      <xdr:row>23</xdr:row>
      <xdr:rowOff>152400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4A940F17-3349-D751-0840-41E3018CCAC7}"/>
            </a:ext>
          </a:extLst>
        </xdr:cNvPr>
        <xdr:cNvCxnSpPr/>
      </xdr:nvCxnSpPr>
      <xdr:spPr>
        <a:xfrm>
          <a:off x="5410200" y="3790950"/>
          <a:ext cx="66675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21</xdr:row>
      <xdr:rowOff>19050</xdr:rowOff>
    </xdr:from>
    <xdr:to>
      <xdr:col>16</xdr:col>
      <xdr:colOff>542925</xdr:colOff>
      <xdr:row>23</xdr:row>
      <xdr:rowOff>123825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F2220C59-E9A9-61D4-DE28-D83165A45241}"/>
            </a:ext>
          </a:extLst>
        </xdr:cNvPr>
        <xdr:cNvCxnSpPr/>
      </xdr:nvCxnSpPr>
      <xdr:spPr>
        <a:xfrm flipH="1">
          <a:off x="5972175" y="3724275"/>
          <a:ext cx="1476375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342900</xdr:colOff>
      <xdr:row>21</xdr:row>
      <xdr:rowOff>171451</xdr:rowOff>
    </xdr:from>
    <xdr:to>
      <xdr:col>17</xdr:col>
      <xdr:colOff>504825</xdr:colOff>
      <xdr:row>26</xdr:row>
      <xdr:rowOff>59099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C59BE301-D9BA-F76E-5CEE-80BB1D3B8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5591176"/>
          <a:ext cx="771525" cy="85919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</xdr:row>
      <xdr:rowOff>38100</xdr:rowOff>
    </xdr:from>
    <xdr:to>
      <xdr:col>7</xdr:col>
      <xdr:colOff>26786</xdr:colOff>
      <xdr:row>8</xdr:row>
      <xdr:rowOff>188724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8BE03370-101A-3FF5-3055-DE082963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228600"/>
          <a:ext cx="1341236" cy="1493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49</xdr:row>
      <xdr:rowOff>47625</xdr:rowOff>
    </xdr:from>
    <xdr:to>
      <xdr:col>8</xdr:col>
      <xdr:colOff>517084</xdr:colOff>
      <xdr:row>53</xdr:row>
      <xdr:rowOff>107136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B776D1-1782-A985-4331-5696BC99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10001250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9</xdr:col>
      <xdr:colOff>447675</xdr:colOff>
      <xdr:row>26</xdr:row>
      <xdr:rowOff>66675</xdr:rowOff>
    </xdr:from>
    <xdr:to>
      <xdr:col>10</xdr:col>
      <xdr:colOff>459934</xdr:colOff>
      <xdr:row>30</xdr:row>
      <xdr:rowOff>164286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DB86E3-F564-2EBF-DC83-FD5AC4792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5114925"/>
          <a:ext cx="774259" cy="859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638175</xdr:colOff>
      <xdr:row>49</xdr:row>
      <xdr:rowOff>152400</xdr:rowOff>
    </xdr:from>
    <xdr:to>
      <xdr:col>8</xdr:col>
      <xdr:colOff>469459</xdr:colOff>
      <xdr:row>54</xdr:row>
      <xdr:rowOff>11886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A3917D-A3DA-441A-5CAB-D260D63F8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9886950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25</xdr:row>
      <xdr:rowOff>114300</xdr:rowOff>
    </xdr:from>
    <xdr:to>
      <xdr:col>10</xdr:col>
      <xdr:colOff>383734</xdr:colOff>
      <xdr:row>30</xdr:row>
      <xdr:rowOff>21411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9333B7-EFBD-4B97-0488-37CE2F422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4953000"/>
          <a:ext cx="774259" cy="8596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49</xdr:row>
      <xdr:rowOff>28575</xdr:rowOff>
    </xdr:from>
    <xdr:to>
      <xdr:col>8</xdr:col>
      <xdr:colOff>488509</xdr:colOff>
      <xdr:row>53</xdr:row>
      <xdr:rowOff>88086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1693F7-F18E-E54F-98D3-6A4270658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9801225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25</xdr:row>
      <xdr:rowOff>104775</xdr:rowOff>
    </xdr:from>
    <xdr:to>
      <xdr:col>10</xdr:col>
      <xdr:colOff>431359</xdr:colOff>
      <xdr:row>30</xdr:row>
      <xdr:rowOff>11886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1C2908-2FB9-F6E3-5C10-E9C72DD4C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4895850"/>
          <a:ext cx="774259" cy="8596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25</xdr:row>
      <xdr:rowOff>0</xdr:rowOff>
    </xdr:from>
    <xdr:to>
      <xdr:col>10</xdr:col>
      <xdr:colOff>12259</xdr:colOff>
      <xdr:row>29</xdr:row>
      <xdr:rowOff>97611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4477D9-5B8F-37C9-413F-C3436E5DC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4953000"/>
          <a:ext cx="774259" cy="859611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48</xdr:row>
      <xdr:rowOff>161925</xdr:rowOff>
    </xdr:from>
    <xdr:to>
      <xdr:col>8</xdr:col>
      <xdr:colOff>526609</xdr:colOff>
      <xdr:row>53</xdr:row>
      <xdr:rowOff>21411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0009D9-5437-39AA-AB41-CA23CB1F1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10048875"/>
          <a:ext cx="774259" cy="8596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90AF-6DDD-4D17-B57C-97A313CFB20E}">
  <dimension ref="B3:K115"/>
  <sheetViews>
    <sheetView showRowColHeaders="0" topLeftCell="A39" zoomScaleNormal="100" workbookViewId="0">
      <selection activeCell="F110" sqref="F110"/>
    </sheetView>
  </sheetViews>
  <sheetFormatPr baseColWidth="10" defaultRowHeight="15" x14ac:dyDescent="0.25"/>
  <cols>
    <col min="1" max="1" width="1.5703125" style="1" customWidth="1"/>
    <col min="2" max="2" width="1.28515625" style="1" customWidth="1"/>
    <col min="3" max="3" width="10" style="1" customWidth="1"/>
    <col min="4" max="5" width="11.42578125" style="1"/>
    <col min="6" max="6" width="7.5703125" style="1" bestFit="1" customWidth="1"/>
    <col min="7" max="11" width="11.42578125" style="1"/>
    <col min="12" max="12" width="5.42578125" style="1" customWidth="1"/>
    <col min="13" max="13" width="5.7109375" style="1" customWidth="1"/>
    <col min="14" max="16384" width="11.42578125" style="1"/>
  </cols>
  <sheetData>
    <row r="3" spans="3:10" ht="15.75" thickBot="1" x14ac:dyDescent="0.3"/>
    <row r="4" spans="3:10" ht="15.75" x14ac:dyDescent="0.25">
      <c r="C4" s="130" t="s">
        <v>76</v>
      </c>
      <c r="D4" s="131"/>
      <c r="E4" s="131"/>
      <c r="F4" s="131"/>
      <c r="G4" s="131"/>
      <c r="H4" s="131"/>
      <c r="I4" s="132"/>
    </row>
    <row r="5" spans="3:10" x14ac:dyDescent="0.25">
      <c r="C5" s="38"/>
      <c r="I5" s="40"/>
    </row>
    <row r="6" spans="3:10" x14ac:dyDescent="0.25">
      <c r="C6" s="38"/>
      <c r="I6" s="40"/>
    </row>
    <row r="7" spans="3:10" ht="15.75" thickBot="1" x14ac:dyDescent="0.3">
      <c r="C7" s="133" t="s">
        <v>0</v>
      </c>
      <c r="D7" s="134"/>
      <c r="I7" s="40"/>
    </row>
    <row r="8" spans="3:10" ht="15.75" thickBot="1" x14ac:dyDescent="0.3">
      <c r="C8" s="82">
        <v>18000</v>
      </c>
      <c r="D8" s="2" t="s">
        <v>1</v>
      </c>
      <c r="E8" s="3"/>
      <c r="F8" s="3"/>
      <c r="G8" s="34"/>
      <c r="I8" s="40"/>
    </row>
    <row r="9" spans="3:10" x14ac:dyDescent="0.25">
      <c r="C9" s="114">
        <v>6</v>
      </c>
      <c r="D9" s="122" t="s">
        <v>91</v>
      </c>
      <c r="E9" s="122"/>
      <c r="F9" s="122"/>
      <c r="I9" s="40"/>
    </row>
    <row r="10" spans="3:10" x14ac:dyDescent="0.25">
      <c r="C10" s="65"/>
      <c r="D10" s="1" t="s">
        <v>2</v>
      </c>
      <c r="I10" s="40"/>
    </row>
    <row r="11" spans="3:10" x14ac:dyDescent="0.25">
      <c r="C11" s="65"/>
      <c r="D11" s="91" t="s">
        <v>3</v>
      </c>
      <c r="I11" s="40"/>
    </row>
    <row r="12" spans="3:10" x14ac:dyDescent="0.25">
      <c r="C12" s="65"/>
      <c r="D12" s="66"/>
      <c r="I12" s="40"/>
    </row>
    <row r="13" spans="3:10" x14ac:dyDescent="0.25">
      <c r="C13" s="67">
        <v>3</v>
      </c>
      <c r="D13" s="66" t="s">
        <v>45</v>
      </c>
      <c r="I13" s="40"/>
    </row>
    <row r="14" spans="3:10" ht="15.75" thickBot="1" x14ac:dyDescent="0.3">
      <c r="C14" s="68"/>
      <c r="D14" s="43"/>
      <c r="E14" s="43"/>
      <c r="F14" s="43"/>
      <c r="G14" s="43"/>
      <c r="H14" s="43"/>
      <c r="I14" s="44"/>
    </row>
    <row r="15" spans="3:10" ht="15.75" thickBot="1" x14ac:dyDescent="0.3">
      <c r="C15" s="66"/>
    </row>
    <row r="16" spans="3:10" x14ac:dyDescent="0.25">
      <c r="C16" s="35"/>
      <c r="D16" s="36"/>
      <c r="E16" s="36"/>
      <c r="F16" s="36"/>
      <c r="G16" s="36"/>
      <c r="H16" s="36"/>
      <c r="I16" s="36"/>
      <c r="J16" s="37"/>
    </row>
    <row r="17" spans="3:11" ht="15.75" thickBot="1" x14ac:dyDescent="0.3">
      <c r="C17" s="93" t="s">
        <v>9</v>
      </c>
      <c r="J17" s="40"/>
    </row>
    <row r="18" spans="3:11" x14ac:dyDescent="0.25">
      <c r="C18" s="138" t="s">
        <v>73</v>
      </c>
      <c r="D18" s="139"/>
      <c r="E18" s="139"/>
      <c r="F18" s="140"/>
      <c r="G18" s="135" t="s">
        <v>5</v>
      </c>
      <c r="H18" s="136"/>
      <c r="I18" s="137"/>
      <c r="J18" s="40"/>
    </row>
    <row r="19" spans="3:11" ht="45" x14ac:dyDescent="0.25">
      <c r="C19" s="81" t="s">
        <v>68</v>
      </c>
      <c r="D19" s="94" t="s">
        <v>4</v>
      </c>
      <c r="E19" s="92" t="s">
        <v>77</v>
      </c>
      <c r="F19" s="17" t="s">
        <v>8</v>
      </c>
      <c r="G19" s="90" t="s">
        <v>75</v>
      </c>
      <c r="H19" s="96" t="s">
        <v>6</v>
      </c>
      <c r="I19" s="97" t="s">
        <v>7</v>
      </c>
      <c r="J19" s="40"/>
    </row>
    <row r="20" spans="3:11" x14ac:dyDescent="0.25">
      <c r="C20" s="7"/>
      <c r="D20" s="6"/>
      <c r="E20" s="6"/>
      <c r="F20" s="8"/>
      <c r="G20" s="19">
        <v>25</v>
      </c>
      <c r="H20" s="20">
        <v>25</v>
      </c>
      <c r="I20" s="21">
        <v>50</v>
      </c>
      <c r="J20" s="40"/>
    </row>
    <row r="21" spans="3:11" ht="21.75" thickBot="1" x14ac:dyDescent="0.4">
      <c r="C21" s="18">
        <f>+C8</f>
        <v>18000</v>
      </c>
      <c r="D21" s="16">
        <v>15</v>
      </c>
      <c r="E21" s="9">
        <f>+C21*D21/100</f>
        <v>2700</v>
      </c>
      <c r="F21" s="15">
        <f>+C21-E21</f>
        <v>15300</v>
      </c>
      <c r="G21" s="13">
        <f>+F21*G20/100</f>
        <v>3825</v>
      </c>
      <c r="H21" s="11">
        <f>+F21*H20/100</f>
        <v>3825</v>
      </c>
      <c r="I21" s="12">
        <f>+F21*I20/100</f>
        <v>7650</v>
      </c>
      <c r="J21" s="40" t="s">
        <v>28</v>
      </c>
    </row>
    <row r="22" spans="3:11" ht="40.5" customHeight="1" x14ac:dyDescent="0.25">
      <c r="C22" s="75"/>
      <c r="D22" s="4"/>
      <c r="E22" s="4"/>
      <c r="F22" s="4"/>
      <c r="G22" s="73" t="s">
        <v>65</v>
      </c>
      <c r="H22" s="69"/>
      <c r="I22" s="69"/>
      <c r="J22" s="40"/>
    </row>
    <row r="23" spans="3:11" ht="15.75" thickBot="1" x14ac:dyDescent="0.3">
      <c r="C23" s="75"/>
      <c r="D23" s="4"/>
      <c r="E23" s="4"/>
      <c r="F23" s="4"/>
      <c r="G23" s="83">
        <f>+G21*100/C21</f>
        <v>21.25</v>
      </c>
      <c r="H23" s="69"/>
      <c r="I23" s="69"/>
      <c r="J23" s="40"/>
    </row>
    <row r="24" spans="3:11" x14ac:dyDescent="0.25">
      <c r="C24" s="75"/>
      <c r="D24" s="4"/>
      <c r="E24" s="4"/>
      <c r="F24" s="4"/>
      <c r="G24" s="74"/>
      <c r="H24" s="69"/>
      <c r="I24" s="69"/>
      <c r="J24" s="40"/>
    </row>
    <row r="25" spans="3:11" ht="15.75" thickBot="1" x14ac:dyDescent="0.3">
      <c r="C25" s="77"/>
      <c r="D25" s="78"/>
      <c r="E25" s="78"/>
      <c r="F25" s="78"/>
      <c r="G25" s="76"/>
      <c r="H25" s="79"/>
      <c r="I25" s="79"/>
      <c r="J25" s="44"/>
    </row>
    <row r="26" spans="3:11" x14ac:dyDescent="0.25">
      <c r="C26" s="4"/>
      <c r="D26" s="4"/>
      <c r="E26" s="4"/>
      <c r="F26" s="4"/>
      <c r="G26" s="74"/>
      <c r="H26" s="69"/>
      <c r="I26" s="69"/>
    </row>
    <row r="27" spans="3:11" x14ac:dyDescent="0.25">
      <c r="C27" s="4"/>
      <c r="D27" s="4"/>
      <c r="E27" s="4"/>
      <c r="F27" s="4"/>
      <c r="G27" s="74"/>
      <c r="H27" s="69"/>
      <c r="I27" s="69"/>
    </row>
    <row r="28" spans="3:11" x14ac:dyDescent="0.25">
      <c r="C28" s="4"/>
      <c r="D28" s="4"/>
      <c r="E28" s="4"/>
      <c r="F28" s="4"/>
      <c r="G28" s="74"/>
      <c r="H28" s="69"/>
      <c r="I28" s="69"/>
    </row>
    <row r="29" spans="3:11" x14ac:dyDescent="0.25">
      <c r="C29" s="4"/>
      <c r="D29" s="4"/>
      <c r="E29" s="4"/>
      <c r="F29" s="4"/>
      <c r="G29" s="74"/>
      <c r="H29" s="69"/>
      <c r="I29" s="69"/>
    </row>
    <row r="30" spans="3:11" x14ac:dyDescent="0.25">
      <c r="C30" s="4"/>
      <c r="D30" s="4"/>
      <c r="E30" s="4"/>
      <c r="F30" s="4"/>
      <c r="G30" s="74"/>
      <c r="H30" s="69"/>
      <c r="I30" s="69"/>
    </row>
    <row r="31" spans="3:11" ht="15.75" thickBot="1" x14ac:dyDescent="0.3"/>
    <row r="32" spans="3:11" x14ac:dyDescent="0.25">
      <c r="C32" s="35"/>
      <c r="D32" s="36"/>
      <c r="E32" s="36"/>
      <c r="F32" s="36"/>
      <c r="G32" s="36"/>
      <c r="H32" s="36"/>
      <c r="I32" s="36"/>
      <c r="J32" s="36"/>
      <c r="K32" s="37"/>
    </row>
    <row r="33" spans="3:11" ht="15.75" thickBot="1" x14ac:dyDescent="0.3">
      <c r="C33" s="93" t="s">
        <v>56</v>
      </c>
      <c r="K33" s="40"/>
    </row>
    <row r="34" spans="3:11" ht="15.75" thickBot="1" x14ac:dyDescent="0.3">
      <c r="C34" s="138" t="s">
        <v>73</v>
      </c>
      <c r="D34" s="139"/>
      <c r="E34" s="139"/>
      <c r="F34" s="140"/>
      <c r="G34" s="135" t="s">
        <v>5</v>
      </c>
      <c r="H34" s="136"/>
      <c r="I34" s="137"/>
      <c r="K34" s="40"/>
    </row>
    <row r="35" spans="3:11" ht="45" x14ac:dyDescent="0.25">
      <c r="C35" s="81" t="s">
        <v>68</v>
      </c>
      <c r="D35" s="94" t="s">
        <v>4</v>
      </c>
      <c r="E35" s="92" t="s">
        <v>77</v>
      </c>
      <c r="F35" s="17" t="s">
        <v>8</v>
      </c>
      <c r="G35" s="90" t="s">
        <v>75</v>
      </c>
      <c r="H35" s="96" t="s">
        <v>6</v>
      </c>
      <c r="I35" s="97" t="s">
        <v>7</v>
      </c>
      <c r="J35" s="71" t="s">
        <v>29</v>
      </c>
      <c r="K35" s="40"/>
    </row>
    <row r="36" spans="3:11" ht="15.75" thickBot="1" x14ac:dyDescent="0.3">
      <c r="C36" s="7"/>
      <c r="D36" s="6"/>
      <c r="E36" s="6"/>
      <c r="F36" s="8"/>
      <c r="G36" s="22">
        <v>25</v>
      </c>
      <c r="H36" s="23">
        <v>25</v>
      </c>
      <c r="I36" s="24">
        <v>50</v>
      </c>
      <c r="J36" s="72">
        <f>SUM(G36:I36)</f>
        <v>100</v>
      </c>
      <c r="K36" s="40"/>
    </row>
    <row r="37" spans="3:11" ht="21.75" thickBot="1" x14ac:dyDescent="0.4">
      <c r="C37" s="18">
        <f>+C8</f>
        <v>18000</v>
      </c>
      <c r="D37" s="16">
        <v>7</v>
      </c>
      <c r="E37" s="9">
        <f>+C37*D37/100</f>
        <v>1260</v>
      </c>
      <c r="F37" s="15">
        <f>+C37-E37</f>
        <v>16740</v>
      </c>
      <c r="G37" s="13">
        <f>+F37*G36/100</f>
        <v>4185</v>
      </c>
      <c r="H37" s="11">
        <f>+F37*H36/100</f>
        <v>4185</v>
      </c>
      <c r="I37" s="12">
        <f>+F37*I36/100</f>
        <v>8370</v>
      </c>
      <c r="J37" s="1" t="s">
        <v>28</v>
      </c>
      <c r="K37" s="40"/>
    </row>
    <row r="38" spans="3:11" ht="42.75" customHeight="1" x14ac:dyDescent="0.25">
      <c r="C38" s="75"/>
      <c r="D38" s="4"/>
      <c r="E38" s="4"/>
      <c r="F38" s="4"/>
      <c r="G38" s="95" t="s">
        <v>65</v>
      </c>
      <c r="H38" s="69"/>
      <c r="I38" s="69"/>
      <c r="K38" s="40"/>
    </row>
    <row r="39" spans="3:11" ht="15.75" thickBot="1" x14ac:dyDescent="0.3">
      <c r="C39" s="75"/>
      <c r="D39" s="4"/>
      <c r="E39" s="4"/>
      <c r="F39" s="4"/>
      <c r="G39" s="83">
        <f>+G37*100/C37</f>
        <v>23.25</v>
      </c>
      <c r="H39" s="69"/>
      <c r="I39" s="69"/>
      <c r="K39" s="40"/>
    </row>
    <row r="40" spans="3:11" x14ac:dyDescent="0.25">
      <c r="C40" s="75"/>
      <c r="D40" s="4"/>
      <c r="E40" s="4"/>
      <c r="F40" s="4"/>
      <c r="G40" s="74"/>
      <c r="H40" s="69"/>
      <c r="I40" s="69"/>
      <c r="K40" s="40"/>
    </row>
    <row r="41" spans="3:11" ht="15.75" thickBot="1" x14ac:dyDescent="0.3">
      <c r="C41" s="77"/>
      <c r="D41" s="78"/>
      <c r="E41" s="78"/>
      <c r="F41" s="78"/>
      <c r="G41" s="79"/>
      <c r="H41" s="79"/>
      <c r="I41" s="79"/>
      <c r="J41" s="43"/>
      <c r="K41" s="44"/>
    </row>
    <row r="42" spans="3:11" x14ac:dyDescent="0.25">
      <c r="C42" s="4"/>
      <c r="D42" s="4"/>
      <c r="E42" s="4"/>
      <c r="F42" s="4"/>
      <c r="G42" s="4"/>
      <c r="H42" s="69"/>
      <c r="I42" s="69"/>
    </row>
    <row r="43" spans="3:11" ht="15.75" thickBot="1" x14ac:dyDescent="0.3">
      <c r="C43" s="4"/>
      <c r="D43" s="4"/>
      <c r="E43" s="4"/>
      <c r="F43" s="4"/>
      <c r="G43" s="4"/>
      <c r="H43" s="69"/>
      <c r="I43" s="69"/>
    </row>
    <row r="44" spans="3:11" ht="15.75" thickBot="1" x14ac:dyDescent="0.3">
      <c r="C44" s="142" t="s">
        <v>83</v>
      </c>
      <c r="D44" s="143"/>
      <c r="E44" s="143"/>
      <c r="F44" s="143"/>
      <c r="G44" s="36"/>
      <c r="H44" s="36"/>
      <c r="I44" s="36"/>
      <c r="J44" s="36"/>
      <c r="K44" s="37"/>
    </row>
    <row r="45" spans="3:11" ht="15.75" thickBot="1" x14ac:dyDescent="0.3">
      <c r="C45" s="138" t="s">
        <v>73</v>
      </c>
      <c r="D45" s="139"/>
      <c r="E45" s="139"/>
      <c r="F45" s="140"/>
      <c r="G45" s="135" t="s">
        <v>5</v>
      </c>
      <c r="H45" s="136"/>
      <c r="I45" s="137"/>
      <c r="K45" s="40"/>
    </row>
    <row r="46" spans="3:11" ht="45" x14ac:dyDescent="0.25">
      <c r="C46" s="81" t="s">
        <v>68</v>
      </c>
      <c r="D46" s="94" t="s">
        <v>4</v>
      </c>
      <c r="E46" s="92" t="s">
        <v>77</v>
      </c>
      <c r="F46" s="17" t="s">
        <v>8</v>
      </c>
      <c r="G46" s="90" t="s">
        <v>75</v>
      </c>
      <c r="H46" s="96" t="s">
        <v>6</v>
      </c>
      <c r="I46" s="97" t="s">
        <v>7</v>
      </c>
      <c r="J46" s="71" t="s">
        <v>29</v>
      </c>
      <c r="K46" s="40"/>
    </row>
    <row r="47" spans="3:11" ht="15.75" thickBot="1" x14ac:dyDescent="0.3">
      <c r="C47" s="7"/>
      <c r="D47" s="6"/>
      <c r="E47" s="6"/>
      <c r="F47" s="8"/>
      <c r="G47" s="22">
        <v>19</v>
      </c>
      <c r="H47" s="23">
        <v>25</v>
      </c>
      <c r="I47" s="24">
        <v>56</v>
      </c>
      <c r="J47" s="72">
        <f>SUM(G47:I47)</f>
        <v>100</v>
      </c>
      <c r="K47" s="40"/>
    </row>
    <row r="48" spans="3:11" ht="21.75" thickBot="1" x14ac:dyDescent="0.4">
      <c r="C48" s="18">
        <f>+C8</f>
        <v>18000</v>
      </c>
      <c r="D48" s="16">
        <v>10</v>
      </c>
      <c r="E48" s="70">
        <f>+C48*D48/100</f>
        <v>1800</v>
      </c>
      <c r="F48" s="15">
        <f>+C48-E48</f>
        <v>16200</v>
      </c>
      <c r="G48" s="13">
        <f>+F48*G47/100</f>
        <v>3078</v>
      </c>
      <c r="H48" s="11">
        <f>+F48*H47/100</f>
        <v>4050</v>
      </c>
      <c r="I48" s="12">
        <f>+F48*I47/100</f>
        <v>9072</v>
      </c>
      <c r="J48" s="1">
        <f>SUM(E48,G48,H48,I48)</f>
        <v>18000</v>
      </c>
      <c r="K48" s="40"/>
    </row>
    <row r="49" spans="2:11" ht="60" x14ac:dyDescent="0.25">
      <c r="C49" s="75"/>
      <c r="D49" s="4"/>
      <c r="E49" s="4"/>
      <c r="F49" s="4"/>
      <c r="G49" s="95" t="s">
        <v>65</v>
      </c>
      <c r="H49" s="69"/>
      <c r="I49" s="69"/>
      <c r="K49" s="40"/>
    </row>
    <row r="50" spans="2:11" ht="15.75" thickBot="1" x14ac:dyDescent="0.3">
      <c r="C50" s="38"/>
      <c r="G50" s="83">
        <f>+G48*100/C48</f>
        <v>17.100000000000001</v>
      </c>
      <c r="K50" s="40"/>
    </row>
    <row r="51" spans="2:11" ht="15.75" thickBot="1" x14ac:dyDescent="0.3">
      <c r="C51" s="42"/>
      <c r="D51" s="43"/>
      <c r="E51" s="43"/>
      <c r="F51" s="43"/>
      <c r="G51" s="76"/>
      <c r="H51" s="43"/>
      <c r="I51" s="43"/>
      <c r="J51" s="43"/>
      <c r="K51" s="44"/>
    </row>
    <row r="52" spans="2:11" x14ac:dyDescent="0.25">
      <c r="G52" s="74"/>
    </row>
    <row r="53" spans="2:11" x14ac:dyDescent="0.25">
      <c r="G53" s="74"/>
    </row>
    <row r="55" spans="2:11" x14ac:dyDescent="0.25">
      <c r="C55" s="141" t="s">
        <v>10</v>
      </c>
      <c r="D55" s="141"/>
      <c r="E55" s="141"/>
    </row>
    <row r="56" spans="2:11" ht="15.75" thickBot="1" x14ac:dyDescent="0.3"/>
    <row r="57" spans="2:11" ht="23.25" x14ac:dyDescent="0.35">
      <c r="B57" s="35"/>
      <c r="C57" s="117" t="s">
        <v>51</v>
      </c>
      <c r="D57" s="118"/>
      <c r="E57" s="36"/>
      <c r="F57" s="36"/>
      <c r="G57" s="36"/>
      <c r="H57" s="36"/>
      <c r="I57" s="37"/>
    </row>
    <row r="58" spans="2:11" ht="15.75" thickBot="1" x14ac:dyDescent="0.3">
      <c r="B58" s="38"/>
      <c r="C58" s="122"/>
      <c r="D58" s="122"/>
      <c r="E58" s="122"/>
      <c r="F58" s="122"/>
      <c r="G58" s="122"/>
      <c r="H58" s="122"/>
      <c r="I58" s="40"/>
    </row>
    <row r="59" spans="2:11" x14ac:dyDescent="0.25">
      <c r="B59" s="38"/>
      <c r="C59" s="123" t="s">
        <v>50</v>
      </c>
      <c r="D59" s="124"/>
      <c r="E59" s="125"/>
      <c r="I59" s="40"/>
    </row>
    <row r="60" spans="2:11" ht="15.75" thickBot="1" x14ac:dyDescent="0.3">
      <c r="B60" s="38"/>
      <c r="C60" s="144">
        <f>+'Desgloce de su pepa 1'!G54</f>
        <v>794.5</v>
      </c>
      <c r="D60" s="145"/>
      <c r="E60" s="146"/>
      <c r="I60" s="40"/>
    </row>
    <row r="61" spans="2:11" x14ac:dyDescent="0.25">
      <c r="B61" s="38"/>
      <c r="I61" s="40"/>
    </row>
    <row r="62" spans="2:11" x14ac:dyDescent="0.25">
      <c r="B62" s="38"/>
      <c r="I62" s="40"/>
    </row>
    <row r="63" spans="2:11" ht="15.75" thickBot="1" x14ac:dyDescent="0.3">
      <c r="B63" s="42"/>
      <c r="C63" s="43"/>
      <c r="D63" s="43"/>
      <c r="E63" s="43"/>
      <c r="F63" s="43"/>
      <c r="G63" s="43"/>
      <c r="H63" s="43"/>
      <c r="I63" s="44"/>
    </row>
    <row r="65" spans="2:9" ht="15.75" thickBot="1" x14ac:dyDescent="0.3"/>
    <row r="66" spans="2:9" ht="23.25" x14ac:dyDescent="0.35">
      <c r="B66" s="35"/>
      <c r="C66" s="150" t="s">
        <v>11</v>
      </c>
      <c r="D66" s="151"/>
      <c r="E66" s="151"/>
      <c r="F66" s="151"/>
      <c r="G66" s="36"/>
      <c r="H66" s="36"/>
      <c r="I66" s="37"/>
    </row>
    <row r="67" spans="2:9" ht="15.75" thickBot="1" x14ac:dyDescent="0.3">
      <c r="B67" s="38">
        <v>1</v>
      </c>
      <c r="C67" s="122" t="s">
        <v>12</v>
      </c>
      <c r="D67" s="122"/>
      <c r="E67" s="122"/>
      <c r="F67" s="122"/>
      <c r="G67" s="122"/>
      <c r="H67" s="122"/>
      <c r="I67" s="40"/>
    </row>
    <row r="68" spans="2:9" x14ac:dyDescent="0.25">
      <c r="B68" s="38"/>
      <c r="C68" s="123" t="s">
        <v>50</v>
      </c>
      <c r="D68" s="124"/>
      <c r="E68" s="125"/>
      <c r="I68" s="40"/>
    </row>
    <row r="69" spans="2:9" ht="15.75" thickBot="1" x14ac:dyDescent="0.3">
      <c r="B69" s="38"/>
      <c r="C69" s="144">
        <f>+'Desgloce de pepa caso 2'!G54</f>
        <v>1299.6733333333332</v>
      </c>
      <c r="D69" s="145"/>
      <c r="E69" s="146"/>
      <c r="I69" s="40"/>
    </row>
    <row r="70" spans="2:9" ht="19.5" thickBot="1" x14ac:dyDescent="0.35">
      <c r="B70" s="38"/>
      <c r="C70" s="109"/>
      <c r="D70" s="111">
        <f>+C69*100/C60-100</f>
        <v>63.583805328298695</v>
      </c>
      <c r="E70" s="112" t="s">
        <v>29</v>
      </c>
      <c r="F70" s="109"/>
      <c r="G70" s="109"/>
      <c r="H70" s="109"/>
      <c r="I70" s="110"/>
    </row>
    <row r="71" spans="2:9" ht="18.75" x14ac:dyDescent="0.3">
      <c r="B71" s="38"/>
      <c r="C71" s="155" t="s">
        <v>86</v>
      </c>
      <c r="D71" s="155"/>
      <c r="E71" s="155"/>
      <c r="F71" s="155"/>
      <c r="G71" s="155"/>
      <c r="H71" s="155"/>
      <c r="I71" s="156"/>
    </row>
    <row r="72" spans="2:9" ht="15.75" thickBot="1" x14ac:dyDescent="0.3">
      <c r="B72" s="42"/>
      <c r="C72" s="43"/>
      <c r="D72" s="43"/>
      <c r="E72" s="43"/>
      <c r="F72" s="43"/>
      <c r="G72" s="43"/>
      <c r="H72" s="43"/>
      <c r="I72" s="44"/>
    </row>
    <row r="73" spans="2:9" ht="15.75" thickBot="1" x14ac:dyDescent="0.3"/>
    <row r="74" spans="2:9" ht="23.25" x14ac:dyDescent="0.35">
      <c r="B74" s="35"/>
      <c r="C74" s="117" t="s">
        <v>55</v>
      </c>
      <c r="D74" s="118"/>
      <c r="E74" s="118"/>
      <c r="F74" s="118"/>
      <c r="G74" s="118"/>
      <c r="H74" s="118"/>
      <c r="I74" s="37"/>
    </row>
    <row r="75" spans="2:9" ht="15.75" thickBot="1" x14ac:dyDescent="0.3">
      <c r="B75" s="38">
        <v>1</v>
      </c>
      <c r="C75" s="122" t="s">
        <v>12</v>
      </c>
      <c r="D75" s="122"/>
      <c r="E75" s="122"/>
      <c r="F75" s="122"/>
      <c r="G75" s="122"/>
      <c r="H75" s="122"/>
      <c r="I75" s="40"/>
    </row>
    <row r="76" spans="2:9" x14ac:dyDescent="0.25">
      <c r="B76" s="38"/>
      <c r="C76" s="152" t="s">
        <v>58</v>
      </c>
      <c r="D76" s="153"/>
      <c r="E76" s="153"/>
      <c r="F76" s="153"/>
      <c r="G76" s="154"/>
      <c r="I76" s="40"/>
    </row>
    <row r="77" spans="2:9" ht="15.75" thickBot="1" x14ac:dyDescent="0.3">
      <c r="B77" s="38"/>
      <c r="C77" s="144">
        <f>+'Variación de calibres'!G54</f>
        <v>1572.6066666666666</v>
      </c>
      <c r="D77" s="145"/>
      <c r="E77" s="145"/>
      <c r="F77" s="145"/>
      <c r="G77" s="146"/>
      <c r="I77" s="40"/>
    </row>
    <row r="78" spans="2:9" ht="19.5" thickBot="1" x14ac:dyDescent="0.35">
      <c r="B78" s="38"/>
      <c r="C78" s="109"/>
      <c r="D78" s="111">
        <f>+C77*100/C69-100</f>
        <v>21.000148755328269</v>
      </c>
      <c r="E78" s="112" t="s">
        <v>29</v>
      </c>
      <c r="F78" s="109"/>
      <c r="G78" s="109"/>
      <c r="H78" s="109"/>
      <c r="I78" s="110"/>
    </row>
    <row r="79" spans="2:9" ht="19.5" thickBot="1" x14ac:dyDescent="0.35">
      <c r="B79" s="38"/>
      <c r="C79" s="109" t="s">
        <v>87</v>
      </c>
      <c r="D79" s="109"/>
      <c r="E79" s="109"/>
      <c r="F79" s="109"/>
      <c r="G79" s="109"/>
      <c r="H79" s="109"/>
      <c r="I79" s="110"/>
    </row>
    <row r="80" spans="2:9" ht="15.75" thickBot="1" x14ac:dyDescent="0.3">
      <c r="B80" s="42"/>
      <c r="C80" s="113">
        <f>+C77*100/C60-100</f>
        <v>97.936647786868036</v>
      </c>
      <c r="D80" s="43" t="s">
        <v>88</v>
      </c>
      <c r="E80" s="43"/>
      <c r="F80" s="43"/>
      <c r="G80" s="43"/>
      <c r="H80" s="43"/>
      <c r="I80" s="44"/>
    </row>
    <row r="86" spans="2:10" ht="15.75" thickBot="1" x14ac:dyDescent="0.3"/>
    <row r="87" spans="2:10" ht="26.25" x14ac:dyDescent="0.4">
      <c r="B87" s="35"/>
      <c r="C87" s="126" t="s">
        <v>84</v>
      </c>
      <c r="D87" s="126"/>
      <c r="E87" s="126"/>
      <c r="F87" s="126"/>
      <c r="G87" s="126"/>
      <c r="H87" s="126"/>
      <c r="I87" s="37"/>
    </row>
    <row r="88" spans="2:10" ht="15.75" thickBot="1" x14ac:dyDescent="0.3">
      <c r="B88" s="38"/>
      <c r="I88" s="40"/>
    </row>
    <row r="89" spans="2:10" ht="15.75" thickBot="1" x14ac:dyDescent="0.3">
      <c r="B89" s="38"/>
      <c r="C89" s="127" t="s">
        <v>50</v>
      </c>
      <c r="D89" s="128"/>
      <c r="E89" s="129"/>
      <c r="I89" s="40"/>
    </row>
    <row r="90" spans="2:10" ht="15.75" thickBot="1" x14ac:dyDescent="0.3">
      <c r="B90" s="38"/>
      <c r="C90" s="147">
        <f>+'Desgloce caso 3, Realista'!G54</f>
        <v>249.54666666666617</v>
      </c>
      <c r="D90" s="148"/>
      <c r="E90" s="149"/>
      <c r="I90" s="40"/>
    </row>
    <row r="91" spans="2:10" x14ac:dyDescent="0.25">
      <c r="B91" s="38"/>
      <c r="C91" s="122" t="s">
        <v>63</v>
      </c>
      <c r="D91" s="122"/>
      <c r="E91" s="122"/>
      <c r="F91" s="122"/>
      <c r="G91" s="122"/>
      <c r="H91" s="122"/>
      <c r="I91" s="40"/>
    </row>
    <row r="92" spans="2:10" ht="37.5" customHeight="1" x14ac:dyDescent="0.25">
      <c r="B92" s="38"/>
      <c r="C92" s="121" t="s">
        <v>66</v>
      </c>
      <c r="D92" s="121"/>
      <c r="E92" s="121"/>
      <c r="F92" s="121"/>
      <c r="G92" s="121"/>
      <c r="H92" s="121"/>
      <c r="I92" s="40"/>
    </row>
    <row r="93" spans="2:10" ht="15.75" thickBot="1" x14ac:dyDescent="0.3">
      <c r="B93" s="42"/>
      <c r="C93" s="43"/>
      <c r="D93" s="43"/>
      <c r="E93" s="43"/>
      <c r="F93" s="43"/>
      <c r="G93" s="43"/>
      <c r="H93" s="43"/>
      <c r="I93" s="44"/>
    </row>
    <row r="94" spans="2:10" ht="15.75" thickBot="1" x14ac:dyDescent="0.3"/>
    <row r="95" spans="2:10" x14ac:dyDescent="0.25">
      <c r="B95" s="35"/>
      <c r="C95" s="119" t="s">
        <v>59</v>
      </c>
      <c r="D95" s="119"/>
      <c r="E95" s="119"/>
      <c r="F95" s="119"/>
      <c r="G95" s="119"/>
      <c r="H95" s="119"/>
      <c r="I95" s="36"/>
      <c r="J95" s="37"/>
    </row>
    <row r="96" spans="2:10" x14ac:dyDescent="0.25">
      <c r="B96" s="38"/>
      <c r="J96" s="40"/>
    </row>
    <row r="97" spans="2:10" x14ac:dyDescent="0.25">
      <c r="B97" s="84">
        <v>1</v>
      </c>
      <c r="C97" s="120" t="s">
        <v>74</v>
      </c>
      <c r="D97" s="120"/>
      <c r="E97" s="120"/>
      <c r="F97" s="120"/>
      <c r="G97" s="120"/>
      <c r="H97" s="120"/>
      <c r="I97" s="120"/>
      <c r="J97" s="40"/>
    </row>
    <row r="98" spans="2:10" x14ac:dyDescent="0.25">
      <c r="B98" s="65"/>
      <c r="C98" s="122" t="s">
        <v>60</v>
      </c>
      <c r="D98" s="122"/>
      <c r="E98" s="122"/>
      <c r="F98" s="122"/>
      <c r="G98" s="122"/>
      <c r="H98" s="122"/>
      <c r="I98" s="122"/>
      <c r="J98" s="40"/>
    </row>
    <row r="99" spans="2:10" x14ac:dyDescent="0.25">
      <c r="B99" s="65"/>
      <c r="C99" s="39"/>
      <c r="D99" s="39"/>
      <c r="E99" s="39"/>
      <c r="F99" s="39"/>
      <c r="G99" s="39"/>
      <c r="H99" s="39"/>
      <c r="I99" s="39"/>
      <c r="J99" s="40"/>
    </row>
    <row r="100" spans="2:10" x14ac:dyDescent="0.25">
      <c r="B100" s="84">
        <v>2</v>
      </c>
      <c r="C100" s="122" t="s">
        <v>61</v>
      </c>
      <c r="D100" s="122"/>
      <c r="E100" s="122"/>
      <c r="F100" s="122"/>
      <c r="G100" s="122"/>
      <c r="H100" s="122"/>
      <c r="I100" s="122"/>
      <c r="J100" s="40"/>
    </row>
    <row r="101" spans="2:10" x14ac:dyDescent="0.25">
      <c r="B101" s="85"/>
      <c r="C101" s="39"/>
      <c r="D101" s="39"/>
      <c r="E101" s="39"/>
      <c r="F101" s="39"/>
      <c r="G101" s="39"/>
      <c r="H101" s="39"/>
      <c r="I101" s="39"/>
      <c r="J101" s="40"/>
    </row>
    <row r="102" spans="2:10" x14ac:dyDescent="0.25">
      <c r="B102" s="84">
        <v>3</v>
      </c>
      <c r="C102" s="122" t="s">
        <v>71</v>
      </c>
      <c r="D102" s="122"/>
      <c r="E102" s="122"/>
      <c r="F102" s="122"/>
      <c r="G102" s="122"/>
      <c r="H102" s="122"/>
      <c r="I102" s="122"/>
      <c r="J102" s="40"/>
    </row>
    <row r="103" spans="2:10" x14ac:dyDescent="0.25">
      <c r="B103" s="65"/>
      <c r="C103" s="122" t="s">
        <v>89</v>
      </c>
      <c r="D103" s="122"/>
      <c r="E103" s="122"/>
      <c r="F103" s="122"/>
      <c r="G103" s="122"/>
      <c r="H103" s="122"/>
      <c r="I103" s="122"/>
      <c r="J103" s="40"/>
    </row>
    <row r="104" spans="2:10" x14ac:dyDescent="0.25">
      <c r="B104" s="65"/>
      <c r="J104" s="40"/>
    </row>
    <row r="105" spans="2:10" ht="30.75" customHeight="1" x14ac:dyDescent="0.25">
      <c r="B105" s="84">
        <v>4</v>
      </c>
      <c r="C105" s="115" t="s">
        <v>64</v>
      </c>
      <c r="D105" s="115"/>
      <c r="E105" s="115"/>
      <c r="F105" s="115"/>
      <c r="G105" s="115"/>
      <c r="H105" s="115"/>
      <c r="I105" s="115"/>
      <c r="J105" s="40"/>
    </row>
    <row r="106" spans="2:10" x14ac:dyDescent="0.25">
      <c r="B106" s="65"/>
      <c r="J106" s="40"/>
    </row>
    <row r="107" spans="2:10" ht="38.25" customHeight="1" x14ac:dyDescent="0.25">
      <c r="B107" s="86">
        <v>5</v>
      </c>
      <c r="C107" s="116" t="s">
        <v>67</v>
      </c>
      <c r="D107" s="116"/>
      <c r="E107" s="116"/>
      <c r="F107" s="116"/>
      <c r="G107" s="116"/>
      <c r="H107" s="116"/>
      <c r="I107" s="116"/>
      <c r="J107" s="40"/>
    </row>
    <row r="108" spans="2:10" x14ac:dyDescent="0.25">
      <c r="B108" s="65"/>
      <c r="J108" s="40"/>
    </row>
    <row r="109" spans="2:10" ht="81.75" customHeight="1" x14ac:dyDescent="0.25">
      <c r="B109" s="87">
        <v>6</v>
      </c>
      <c r="C109" s="115" t="s">
        <v>90</v>
      </c>
      <c r="D109" s="115"/>
      <c r="E109" s="115"/>
      <c r="F109" s="115"/>
      <c r="G109" s="115"/>
      <c r="H109" s="115"/>
      <c r="I109" s="115"/>
      <c r="J109" s="40"/>
    </row>
    <row r="110" spans="2:10" x14ac:dyDescent="0.25">
      <c r="B110" s="65"/>
      <c r="C110" s="80"/>
      <c r="D110" s="80"/>
      <c r="E110" s="80"/>
      <c r="F110" s="80"/>
      <c r="G110" s="80"/>
      <c r="H110" s="80"/>
      <c r="I110" s="80"/>
      <c r="J110" s="40"/>
    </row>
    <row r="111" spans="2:10" ht="96.75" customHeight="1" x14ac:dyDescent="0.25">
      <c r="B111" s="87">
        <v>7</v>
      </c>
      <c r="C111" s="115" t="s">
        <v>92</v>
      </c>
      <c r="D111" s="115"/>
      <c r="E111" s="115"/>
      <c r="F111" s="115"/>
      <c r="G111" s="115"/>
      <c r="H111" s="115"/>
      <c r="I111" s="115"/>
      <c r="J111" s="40"/>
    </row>
    <row r="112" spans="2:10" x14ac:dyDescent="0.25">
      <c r="B112" s="65"/>
      <c r="C112" s="80"/>
      <c r="D112" s="80"/>
      <c r="E112" s="80"/>
      <c r="F112" s="80"/>
      <c r="G112" s="80"/>
      <c r="H112" s="80"/>
      <c r="I112" s="80"/>
      <c r="J112" s="40"/>
    </row>
    <row r="113" spans="2:10" ht="60.75" customHeight="1" x14ac:dyDescent="0.25">
      <c r="B113" s="87">
        <v>8</v>
      </c>
      <c r="C113" s="115" t="s">
        <v>72</v>
      </c>
      <c r="D113" s="115"/>
      <c r="E113" s="115"/>
      <c r="F113" s="115"/>
      <c r="G113" s="115"/>
      <c r="H113" s="115"/>
      <c r="I113" s="115"/>
      <c r="J113" s="40"/>
    </row>
    <row r="114" spans="2:10" x14ac:dyDescent="0.25">
      <c r="B114" s="38"/>
      <c r="J114" s="40"/>
    </row>
    <row r="115" spans="2:10" ht="15.75" thickBot="1" x14ac:dyDescent="0.3">
      <c r="B115" s="42"/>
      <c r="C115" s="43"/>
      <c r="D115" s="43"/>
      <c r="E115" s="43"/>
      <c r="F115" s="43"/>
      <c r="G115" s="43"/>
      <c r="H115" s="43"/>
      <c r="I115" s="43"/>
      <c r="J115" s="44"/>
    </row>
  </sheetData>
  <mergeCells count="40">
    <mergeCell ref="C100:I100"/>
    <mergeCell ref="C74:H74"/>
    <mergeCell ref="C77:G77"/>
    <mergeCell ref="C76:G76"/>
    <mergeCell ref="C71:I71"/>
    <mergeCell ref="C91:H91"/>
    <mergeCell ref="C60:E60"/>
    <mergeCell ref="C69:E69"/>
    <mergeCell ref="C90:E90"/>
    <mergeCell ref="C98:I98"/>
    <mergeCell ref="C66:F66"/>
    <mergeCell ref="C34:F34"/>
    <mergeCell ref="G34:I34"/>
    <mergeCell ref="C55:E55"/>
    <mergeCell ref="C44:F44"/>
    <mergeCell ref="C59:E59"/>
    <mergeCell ref="C58:H58"/>
    <mergeCell ref="C45:F45"/>
    <mergeCell ref="G45:I45"/>
    <mergeCell ref="C4:I4"/>
    <mergeCell ref="C7:D7"/>
    <mergeCell ref="D9:F9"/>
    <mergeCell ref="G18:I18"/>
    <mergeCell ref="C18:F18"/>
    <mergeCell ref="C113:I113"/>
    <mergeCell ref="C107:I107"/>
    <mergeCell ref="C109:I109"/>
    <mergeCell ref="C111:I111"/>
    <mergeCell ref="C57:D57"/>
    <mergeCell ref="C95:H95"/>
    <mergeCell ref="C97:I97"/>
    <mergeCell ref="C92:H92"/>
    <mergeCell ref="C67:H67"/>
    <mergeCell ref="C68:E68"/>
    <mergeCell ref="C75:H75"/>
    <mergeCell ref="C87:H87"/>
    <mergeCell ref="C89:E89"/>
    <mergeCell ref="C102:I102"/>
    <mergeCell ref="C103:I103"/>
    <mergeCell ref="C105:I10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Header>&amp;L&amp;P&amp;N&amp;C&amp;"-,Negrita"&amp;14
&amp;18&amp;K02-024AFRUSEC</oddHeader>
    <oddFooter xml:space="preserve">&amp;LRindes potenciales, pepa almendra por  hectárea.&amp;C&amp;12&amp;E&amp;K0070C0AFRUSEC&amp;11&amp;E&amp;K01+000.            DICIEMBRE DEL 2022.&amp;RJorge Ovalle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EF66-C3AB-4A80-A498-27DAA108DA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796D-0633-4572-812B-275430E724EA}">
  <dimension ref="B7:R27"/>
  <sheetViews>
    <sheetView tabSelected="1" topLeftCell="A2" zoomScaleNormal="100" workbookViewId="0">
      <selection activeCell="T6" sqref="T6"/>
    </sheetView>
  </sheetViews>
  <sheetFormatPr baseColWidth="10" defaultRowHeight="15" x14ac:dyDescent="0.25"/>
  <cols>
    <col min="1" max="1" width="3.42578125" customWidth="1"/>
    <col min="2" max="2" width="2.42578125" customWidth="1"/>
    <col min="3" max="3" width="2" bestFit="1" customWidth="1"/>
    <col min="4" max="4" width="8.140625" customWidth="1"/>
    <col min="5" max="5" width="4.85546875" customWidth="1"/>
    <col min="6" max="6" width="3.5703125" customWidth="1"/>
    <col min="7" max="7" width="2" customWidth="1"/>
    <col min="9" max="9" width="4.5703125" bestFit="1" customWidth="1"/>
    <col min="10" max="10" width="1.140625" customWidth="1"/>
    <col min="11" max="11" width="3" customWidth="1"/>
    <col min="12" max="12" width="9.7109375" customWidth="1"/>
    <col min="13" max="13" width="8.140625" customWidth="1"/>
    <col min="14" max="14" width="2.140625" customWidth="1"/>
    <col min="15" max="15" width="1.42578125" customWidth="1"/>
    <col min="17" max="17" width="9.140625" customWidth="1"/>
  </cols>
  <sheetData>
    <row r="7" spans="2:18" ht="15.75" thickBot="1" x14ac:dyDescent="0.3"/>
    <row r="8" spans="2:18" x14ac:dyDescent="0.25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0"/>
    </row>
    <row r="9" spans="2:18" ht="15.75" thickBot="1" x14ac:dyDescent="0.3">
      <c r="B9" s="51"/>
      <c r="R9" s="53"/>
    </row>
    <row r="10" spans="2:18" ht="63.75" customHeight="1" thickBot="1" x14ac:dyDescent="0.3">
      <c r="B10" s="51"/>
      <c r="D10" s="204" t="s">
        <v>13</v>
      </c>
      <c r="E10" s="205"/>
      <c r="H10" s="158" t="s">
        <v>23</v>
      </c>
      <c r="I10" s="159"/>
      <c r="L10" s="158" t="s">
        <v>69</v>
      </c>
      <c r="M10" s="159"/>
      <c r="P10" s="158" t="s">
        <v>93</v>
      </c>
      <c r="Q10" s="159"/>
      <c r="R10" s="53"/>
    </row>
    <row r="11" spans="2:18" x14ac:dyDescent="0.25">
      <c r="B11" s="51"/>
      <c r="C11">
        <v>1</v>
      </c>
      <c r="D11" s="106" t="s">
        <v>14</v>
      </c>
      <c r="E11" s="107">
        <v>7.2</v>
      </c>
      <c r="F11" s="104"/>
      <c r="G11">
        <v>1</v>
      </c>
      <c r="H11" s="31" t="s">
        <v>14</v>
      </c>
      <c r="I11" s="29">
        <v>6.2</v>
      </c>
      <c r="J11" s="104"/>
      <c r="K11">
        <v>1</v>
      </c>
      <c r="L11" s="29" t="s">
        <v>14</v>
      </c>
      <c r="M11" s="29">
        <v>6.6</v>
      </c>
      <c r="N11" s="104"/>
      <c r="O11">
        <v>1</v>
      </c>
      <c r="P11" s="103" t="s">
        <v>14</v>
      </c>
      <c r="Q11" s="206">
        <v>6</v>
      </c>
      <c r="R11" s="53"/>
    </row>
    <row r="12" spans="2:18" x14ac:dyDescent="0.25">
      <c r="B12" s="51"/>
      <c r="C12">
        <f>+C11+1</f>
        <v>2</v>
      </c>
      <c r="D12" s="31" t="s">
        <v>15</v>
      </c>
      <c r="E12" s="29">
        <v>6.7</v>
      </c>
      <c r="F12" s="104"/>
      <c r="G12">
        <f>+G11+1</f>
        <v>2</v>
      </c>
      <c r="H12" s="31" t="s">
        <v>15</v>
      </c>
      <c r="I12" s="29">
        <v>6.1</v>
      </c>
      <c r="J12" s="104"/>
      <c r="K12">
        <f>+K11+1</f>
        <v>2</v>
      </c>
      <c r="L12" s="29" t="s">
        <v>15</v>
      </c>
      <c r="M12" s="29">
        <v>6.3</v>
      </c>
      <c r="N12" s="104"/>
      <c r="O12">
        <f>+O11+1</f>
        <v>2</v>
      </c>
      <c r="P12" s="103" t="s">
        <v>15</v>
      </c>
      <c r="Q12" s="206">
        <v>5.92</v>
      </c>
      <c r="R12" s="53"/>
    </row>
    <row r="13" spans="2:18" x14ac:dyDescent="0.25">
      <c r="B13" s="51"/>
      <c r="C13">
        <f t="shared" ref="C13:C19" si="0">+C12+1</f>
        <v>3</v>
      </c>
      <c r="D13" s="31" t="s">
        <v>16</v>
      </c>
      <c r="E13" s="29">
        <v>6.6</v>
      </c>
      <c r="F13" s="104"/>
      <c r="G13">
        <f t="shared" ref="G13:G19" si="1">+G12+1</f>
        <v>3</v>
      </c>
      <c r="H13" s="31" t="s">
        <v>16</v>
      </c>
      <c r="I13" s="29">
        <v>6</v>
      </c>
      <c r="J13" s="104"/>
      <c r="K13">
        <f t="shared" ref="K13:K19" si="2">+K12+1</f>
        <v>3</v>
      </c>
      <c r="L13" s="29" t="s">
        <v>16</v>
      </c>
      <c r="M13" s="29">
        <v>6.2</v>
      </c>
      <c r="N13" s="104"/>
      <c r="O13">
        <f t="shared" ref="O13:O19" si="3">+O12+1</f>
        <v>3</v>
      </c>
      <c r="P13" s="103" t="s">
        <v>16</v>
      </c>
      <c r="Q13" s="206">
        <v>5.8</v>
      </c>
      <c r="R13" s="53"/>
    </row>
    <row r="14" spans="2:18" x14ac:dyDescent="0.25">
      <c r="B14" s="51"/>
      <c r="C14">
        <f t="shared" si="0"/>
        <v>4</v>
      </c>
      <c r="D14" s="31" t="s">
        <v>17</v>
      </c>
      <c r="E14" s="29">
        <v>6.5</v>
      </c>
      <c r="F14" s="104"/>
      <c r="G14">
        <f t="shared" si="1"/>
        <v>4</v>
      </c>
      <c r="H14" s="31" t="s">
        <v>17</v>
      </c>
      <c r="I14" s="29">
        <v>5.9</v>
      </c>
      <c r="J14" s="104"/>
      <c r="K14">
        <f t="shared" si="2"/>
        <v>4</v>
      </c>
      <c r="L14" s="29" t="s">
        <v>17</v>
      </c>
      <c r="M14" s="29">
        <v>6.1</v>
      </c>
      <c r="N14" s="104"/>
      <c r="O14">
        <f t="shared" si="3"/>
        <v>4</v>
      </c>
      <c r="P14" s="103" t="s">
        <v>17</v>
      </c>
      <c r="Q14" s="206">
        <v>5.8</v>
      </c>
      <c r="R14" s="53"/>
    </row>
    <row r="15" spans="2:18" x14ac:dyDescent="0.25">
      <c r="B15" s="51"/>
      <c r="C15">
        <f t="shared" si="0"/>
        <v>5</v>
      </c>
      <c r="D15" s="31" t="s">
        <v>18</v>
      </c>
      <c r="E15" s="29">
        <v>6.4</v>
      </c>
      <c r="F15" s="104"/>
      <c r="G15">
        <f t="shared" si="1"/>
        <v>5</v>
      </c>
      <c r="H15" s="31" t="s">
        <v>18</v>
      </c>
      <c r="I15" s="29">
        <v>5.8</v>
      </c>
      <c r="J15" s="104"/>
      <c r="K15">
        <f t="shared" si="2"/>
        <v>5</v>
      </c>
      <c r="L15" s="29" t="s">
        <v>18</v>
      </c>
      <c r="M15" s="29">
        <v>6</v>
      </c>
      <c r="N15" s="104"/>
      <c r="O15">
        <f t="shared" si="3"/>
        <v>5</v>
      </c>
      <c r="P15" s="103" t="s">
        <v>18</v>
      </c>
      <c r="Q15" s="206">
        <v>5.75</v>
      </c>
      <c r="R15" s="53"/>
    </row>
    <row r="16" spans="2:18" x14ac:dyDescent="0.25">
      <c r="B16" s="51"/>
      <c r="C16">
        <f t="shared" si="0"/>
        <v>6</v>
      </c>
      <c r="D16" s="31" t="s">
        <v>19</v>
      </c>
      <c r="E16" s="29">
        <v>6.3</v>
      </c>
      <c r="F16" s="104"/>
      <c r="G16">
        <f t="shared" si="1"/>
        <v>6</v>
      </c>
      <c r="H16" s="31" t="s">
        <v>19</v>
      </c>
      <c r="I16" s="29">
        <v>5.7</v>
      </c>
      <c r="J16" s="104"/>
      <c r="K16">
        <f t="shared" si="2"/>
        <v>6</v>
      </c>
      <c r="L16" s="29" t="s">
        <v>19</v>
      </c>
      <c r="M16" s="29">
        <v>5.8</v>
      </c>
      <c r="N16" s="104"/>
      <c r="O16">
        <f t="shared" si="3"/>
        <v>6</v>
      </c>
      <c r="P16" s="103" t="s">
        <v>19</v>
      </c>
      <c r="Q16" s="206">
        <v>5.4</v>
      </c>
      <c r="R16" s="53"/>
    </row>
    <row r="17" spans="2:18" x14ac:dyDescent="0.25">
      <c r="B17" s="51"/>
      <c r="C17">
        <f t="shared" si="0"/>
        <v>7</v>
      </c>
      <c r="D17" s="31" t="s">
        <v>20</v>
      </c>
      <c r="E17" s="29">
        <v>5.6</v>
      </c>
      <c r="F17" s="104"/>
      <c r="G17">
        <f t="shared" si="1"/>
        <v>7</v>
      </c>
      <c r="H17" s="31" t="s">
        <v>20</v>
      </c>
      <c r="I17" s="29">
        <v>5.5</v>
      </c>
      <c r="J17" s="104"/>
      <c r="K17">
        <f t="shared" si="2"/>
        <v>7</v>
      </c>
      <c r="L17" s="29" t="s">
        <v>20</v>
      </c>
      <c r="M17" s="29">
        <v>5.4</v>
      </c>
      <c r="N17" s="104"/>
      <c r="O17">
        <f t="shared" si="3"/>
        <v>7</v>
      </c>
      <c r="P17" s="103" t="s">
        <v>20</v>
      </c>
      <c r="Q17" s="206">
        <v>5.4</v>
      </c>
      <c r="R17" s="53"/>
    </row>
    <row r="18" spans="2:18" x14ac:dyDescent="0.25">
      <c r="B18" s="51"/>
      <c r="C18">
        <f t="shared" si="0"/>
        <v>8</v>
      </c>
      <c r="D18" s="31" t="s">
        <v>21</v>
      </c>
      <c r="E18" s="29">
        <v>5</v>
      </c>
      <c r="F18" s="104"/>
      <c r="G18">
        <f t="shared" si="1"/>
        <v>8</v>
      </c>
      <c r="H18" s="31" t="s">
        <v>21</v>
      </c>
      <c r="I18" s="29">
        <v>5</v>
      </c>
      <c r="J18" s="104"/>
      <c r="K18">
        <f t="shared" si="2"/>
        <v>8</v>
      </c>
      <c r="L18" s="29" t="s">
        <v>21</v>
      </c>
      <c r="M18" s="29">
        <v>5.2</v>
      </c>
      <c r="N18" s="104"/>
      <c r="O18">
        <f t="shared" si="3"/>
        <v>8</v>
      </c>
      <c r="P18" s="103" t="s">
        <v>21</v>
      </c>
      <c r="Q18" s="206">
        <v>5.2</v>
      </c>
      <c r="R18" s="53"/>
    </row>
    <row r="19" spans="2:18" x14ac:dyDescent="0.25">
      <c r="B19" s="51"/>
      <c r="C19">
        <f t="shared" si="0"/>
        <v>9</v>
      </c>
      <c r="D19" s="31" t="s">
        <v>22</v>
      </c>
      <c r="E19" s="29">
        <v>4.5</v>
      </c>
      <c r="F19" s="104"/>
      <c r="G19">
        <f t="shared" si="1"/>
        <v>9</v>
      </c>
      <c r="H19" s="31" t="s">
        <v>22</v>
      </c>
      <c r="I19" s="29">
        <v>4.5</v>
      </c>
      <c r="J19" s="104"/>
      <c r="K19">
        <f t="shared" si="2"/>
        <v>9</v>
      </c>
      <c r="L19" s="29" t="s">
        <v>22</v>
      </c>
      <c r="M19" s="29">
        <v>4.5</v>
      </c>
      <c r="N19" s="104"/>
      <c r="O19">
        <f t="shared" si="3"/>
        <v>9</v>
      </c>
      <c r="P19" s="103" t="s">
        <v>22</v>
      </c>
      <c r="Q19" s="206">
        <v>4.5</v>
      </c>
      <c r="R19" s="53"/>
    </row>
    <row r="20" spans="2:18" ht="15.75" thickBot="1" x14ac:dyDescent="0.3">
      <c r="B20" s="51"/>
      <c r="R20" s="53"/>
    </row>
    <row r="21" spans="2:18" ht="15.75" thickBot="1" x14ac:dyDescent="0.3">
      <c r="B21" s="51"/>
      <c r="D21" s="88" t="s">
        <v>70</v>
      </c>
      <c r="E21" s="89">
        <f>SUM(E11:E20)/9</f>
        <v>6.0888888888888886</v>
      </c>
      <c r="F21" s="105"/>
      <c r="H21" s="88" t="s">
        <v>70</v>
      </c>
      <c r="I21" s="89">
        <f>SUM(I11:I20)/9</f>
        <v>5.6333333333333337</v>
      </c>
      <c r="J21" s="105"/>
      <c r="L21" s="88" t="s">
        <v>70</v>
      </c>
      <c r="M21" s="89">
        <f>SUM(M11:M20)/9</f>
        <v>5.7888888888888879</v>
      </c>
      <c r="N21" s="105"/>
      <c r="P21" s="88" t="s">
        <v>70</v>
      </c>
      <c r="Q21" s="89">
        <f>SUM(Q11:Q20)/9</f>
        <v>5.53</v>
      </c>
      <c r="R21" s="53"/>
    </row>
    <row r="22" spans="2:18" x14ac:dyDescent="0.25">
      <c r="B22" s="51"/>
      <c r="R22" s="53"/>
    </row>
    <row r="23" spans="2:18" x14ac:dyDescent="0.25">
      <c r="B23" s="51"/>
      <c r="R23" s="53"/>
    </row>
    <row r="24" spans="2:18" ht="15.75" thickBot="1" x14ac:dyDescent="0.3">
      <c r="B24" s="51"/>
      <c r="R24" s="53"/>
    </row>
    <row r="25" spans="2:18" ht="15.75" thickBot="1" x14ac:dyDescent="0.3">
      <c r="B25" s="51"/>
      <c r="D25" s="108" t="s">
        <v>85</v>
      </c>
      <c r="E25" s="207">
        <f>+(E21+I21)/2</f>
        <v>5.8611111111111107</v>
      </c>
      <c r="L25" s="108" t="s">
        <v>85</v>
      </c>
      <c r="M25" s="203">
        <f>+(M21+Q21)/2</f>
        <v>5.6594444444444445</v>
      </c>
      <c r="N25" s="203"/>
      <c r="O25" s="203"/>
      <c r="R25" s="53"/>
    </row>
    <row r="26" spans="2:18" x14ac:dyDescent="0.25">
      <c r="B26" s="51"/>
      <c r="R26" s="53"/>
    </row>
    <row r="27" spans="2:18" ht="15.75" thickBot="1" x14ac:dyDescent="0.3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</sheetData>
  <mergeCells count="5">
    <mergeCell ref="M25:O25"/>
    <mergeCell ref="D10:E10"/>
    <mergeCell ref="H10:I10"/>
    <mergeCell ref="L10:M10"/>
    <mergeCell ref="P10:Q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&amp;L&amp;P&amp;N&amp;C
&amp;G</oddHeader>
    <oddFooter xml:space="preserve">&amp;LRindes potenciales &amp;C&amp;"-,Negrita"&amp;14&amp;E&amp;K00B0F0AFRUSEC &amp;E&amp;K00B0F0        &amp;"-,Normal"&amp;11&amp;K01+000 2022&amp;RJorge Ovalle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6E6D-2B67-4B5F-A7EE-50CA0C269B8D}">
  <dimension ref="C5:K55"/>
  <sheetViews>
    <sheetView topLeftCell="A20" zoomScaleNormal="100" workbookViewId="0">
      <selection activeCell="I9" sqref="I9"/>
    </sheetView>
  </sheetViews>
  <sheetFormatPr baseColWidth="10" defaultRowHeight="15" x14ac:dyDescent="0.25"/>
  <cols>
    <col min="1" max="1" width="3.5703125" customWidth="1"/>
    <col min="2" max="2" width="2.7109375" customWidth="1"/>
    <col min="5" max="5" width="5.28515625" customWidth="1"/>
    <col min="6" max="6" width="2.5703125" bestFit="1" customWidth="1"/>
    <col min="8" max="8" width="14.140625" bestFit="1" customWidth="1"/>
  </cols>
  <sheetData>
    <row r="5" spans="3:8" ht="15.75" thickBot="1" x14ac:dyDescent="0.3"/>
    <row r="6" spans="3:8" x14ac:dyDescent="0.25">
      <c r="C6" s="160" t="s">
        <v>24</v>
      </c>
      <c r="D6" s="161"/>
      <c r="E6" s="161"/>
      <c r="F6" s="161"/>
      <c r="G6" s="162"/>
    </row>
    <row r="7" spans="3:8" x14ac:dyDescent="0.25">
      <c r="C7" s="51"/>
      <c r="G7" s="53"/>
    </row>
    <row r="8" spans="3:8" x14ac:dyDescent="0.25">
      <c r="C8" s="51"/>
      <c r="G8" s="53"/>
    </row>
    <row r="9" spans="3:8" x14ac:dyDescent="0.25">
      <c r="C9" s="51"/>
      <c r="G9" s="53"/>
    </row>
    <row r="10" spans="3:8" ht="18.75" x14ac:dyDescent="0.3">
      <c r="C10" s="98" t="s">
        <v>9</v>
      </c>
      <c r="G10" s="53"/>
    </row>
    <row r="11" spans="3:8" x14ac:dyDescent="0.25">
      <c r="C11" s="51"/>
      <c r="G11" s="53"/>
      <c r="H11" t="s">
        <v>30</v>
      </c>
    </row>
    <row r="12" spans="3:8" x14ac:dyDescent="0.25">
      <c r="C12" s="51"/>
      <c r="G12" s="53"/>
    </row>
    <row r="13" spans="3:8" x14ac:dyDescent="0.25">
      <c r="C13" s="51" t="s">
        <v>25</v>
      </c>
      <c r="D13" t="s">
        <v>27</v>
      </c>
      <c r="G13" s="53"/>
    </row>
    <row r="14" spans="3:8" x14ac:dyDescent="0.25">
      <c r="C14" s="60">
        <f>+'Ingresos de pelón a planta'!G21</f>
        <v>3825</v>
      </c>
      <c r="D14" s="1" t="str">
        <f>+'Ingresos de pelón a planta'!D11</f>
        <v>Non Pareil</v>
      </c>
      <c r="G14" s="53"/>
    </row>
    <row r="15" spans="3:8" ht="15.75" thickBot="1" x14ac:dyDescent="0.3">
      <c r="C15" s="42"/>
      <c r="D15" s="43"/>
      <c r="E15" s="57"/>
      <c r="F15" s="57"/>
      <c r="G15" s="58"/>
    </row>
    <row r="16" spans="3:8" ht="15.75" thickBot="1" x14ac:dyDescent="0.3">
      <c r="C16" s="1"/>
      <c r="D16" s="1"/>
    </row>
    <row r="17" spans="3:11" x14ac:dyDescent="0.25">
      <c r="C17" s="47"/>
      <c r="D17" s="48"/>
      <c r="E17" s="48"/>
      <c r="F17" s="48"/>
      <c r="G17" s="48"/>
      <c r="H17" s="49" t="s">
        <v>35</v>
      </c>
      <c r="I17" s="48"/>
      <c r="J17" s="48"/>
      <c r="K17" s="50"/>
    </row>
    <row r="18" spans="3:11" x14ac:dyDescent="0.25">
      <c r="C18" s="51"/>
      <c r="G18" t="s">
        <v>32</v>
      </c>
      <c r="H18" s="52" t="s">
        <v>34</v>
      </c>
      <c r="K18" s="53"/>
    </row>
    <row r="19" spans="3:11" x14ac:dyDescent="0.25">
      <c r="C19" s="166" t="s">
        <v>26</v>
      </c>
      <c r="D19" s="167"/>
      <c r="G19" t="s">
        <v>33</v>
      </c>
      <c r="H19" s="52" t="s">
        <v>36</v>
      </c>
      <c r="K19" s="53"/>
    </row>
    <row r="20" spans="3:11" x14ac:dyDescent="0.25">
      <c r="C20" s="51"/>
      <c r="D20" t="s">
        <v>28</v>
      </c>
      <c r="E20" s="54" t="s">
        <v>29</v>
      </c>
      <c r="G20" s="55" t="s">
        <v>34</v>
      </c>
      <c r="H20" s="52" t="s">
        <v>37</v>
      </c>
      <c r="K20" s="53"/>
    </row>
    <row r="21" spans="3:11" x14ac:dyDescent="0.25">
      <c r="C21" s="61" t="s">
        <v>14</v>
      </c>
      <c r="D21" s="27">
        <v>200</v>
      </c>
      <c r="E21" s="28">
        <f>+D21*100/$D$31</f>
        <v>5.2287581699346406</v>
      </c>
      <c r="F21" s="27" t="s">
        <v>29</v>
      </c>
      <c r="G21" s="29">
        <v>7.2</v>
      </c>
      <c r="H21" s="6">
        <f>+G21*D21</f>
        <v>1440</v>
      </c>
      <c r="K21" s="53"/>
    </row>
    <row r="22" spans="3:11" x14ac:dyDescent="0.25">
      <c r="C22" s="61" t="s">
        <v>15</v>
      </c>
      <c r="D22" s="27">
        <v>500</v>
      </c>
      <c r="E22" s="28">
        <f t="shared" ref="E22:E29" si="0">+D22*100/$D$31</f>
        <v>13.071895424836601</v>
      </c>
      <c r="F22" s="27" t="s">
        <v>29</v>
      </c>
      <c r="G22" s="29">
        <v>6.7</v>
      </c>
      <c r="H22" s="6">
        <f t="shared" ref="H22:H29" si="1">+G22*D22</f>
        <v>3350</v>
      </c>
      <c r="K22" s="53"/>
    </row>
    <row r="23" spans="3:11" x14ac:dyDescent="0.25">
      <c r="C23" s="61" t="s">
        <v>16</v>
      </c>
      <c r="D23" s="27">
        <v>600</v>
      </c>
      <c r="E23" s="28">
        <f t="shared" si="0"/>
        <v>15.686274509803921</v>
      </c>
      <c r="F23" s="27" t="s">
        <v>29</v>
      </c>
      <c r="G23" s="29">
        <v>6.6</v>
      </c>
      <c r="H23" s="6">
        <f t="shared" si="1"/>
        <v>3960</v>
      </c>
      <c r="K23" s="53"/>
    </row>
    <row r="24" spans="3:11" ht="15.75" thickBot="1" x14ac:dyDescent="0.3">
      <c r="C24" s="61" t="s">
        <v>17</v>
      </c>
      <c r="D24" s="27">
        <v>500</v>
      </c>
      <c r="E24" s="28">
        <f t="shared" si="0"/>
        <v>13.071895424836601</v>
      </c>
      <c r="F24" s="27" t="s">
        <v>29</v>
      </c>
      <c r="G24" s="29">
        <v>6.5</v>
      </c>
      <c r="H24" s="6">
        <f t="shared" si="1"/>
        <v>3250</v>
      </c>
      <c r="K24" s="53"/>
    </row>
    <row r="25" spans="3:11" ht="15.75" thickBot="1" x14ac:dyDescent="0.3">
      <c r="C25" s="61" t="s">
        <v>18</v>
      </c>
      <c r="D25" s="27">
        <v>500</v>
      </c>
      <c r="E25" s="28">
        <f t="shared" si="0"/>
        <v>13.071895424836601</v>
      </c>
      <c r="F25" s="27" t="s">
        <v>29</v>
      </c>
      <c r="G25" s="29">
        <v>6.4</v>
      </c>
      <c r="H25" s="46">
        <f t="shared" si="1"/>
        <v>3200</v>
      </c>
      <c r="I25" s="163" t="s">
        <v>54</v>
      </c>
      <c r="J25" s="164"/>
      <c r="K25" s="165"/>
    </row>
    <row r="26" spans="3:11" x14ac:dyDescent="0.25">
      <c r="C26" s="61" t="s">
        <v>19</v>
      </c>
      <c r="D26" s="27">
        <v>800</v>
      </c>
      <c r="E26" s="28">
        <f t="shared" si="0"/>
        <v>20.915032679738562</v>
      </c>
      <c r="F26" s="27" t="s">
        <v>29</v>
      </c>
      <c r="G26" s="29">
        <v>6.3</v>
      </c>
      <c r="H26" s="6">
        <f t="shared" si="1"/>
        <v>5040</v>
      </c>
      <c r="K26" s="53"/>
    </row>
    <row r="27" spans="3:11" x14ac:dyDescent="0.25">
      <c r="C27" s="61" t="s">
        <v>20</v>
      </c>
      <c r="D27" s="27">
        <v>725</v>
      </c>
      <c r="E27" s="28">
        <f t="shared" si="0"/>
        <v>18.954248366013072</v>
      </c>
      <c r="F27" s="27" t="s">
        <v>29</v>
      </c>
      <c r="G27" s="29">
        <v>5.6</v>
      </c>
      <c r="H27" s="6">
        <f t="shared" si="1"/>
        <v>4059.9999999999995</v>
      </c>
      <c r="K27" s="53"/>
    </row>
    <row r="28" spans="3:11" x14ac:dyDescent="0.25">
      <c r="C28" s="61" t="s">
        <v>21</v>
      </c>
      <c r="D28" s="27"/>
      <c r="E28" s="28">
        <f t="shared" si="0"/>
        <v>0</v>
      </c>
      <c r="F28" s="27" t="s">
        <v>29</v>
      </c>
      <c r="G28" s="29">
        <v>5</v>
      </c>
      <c r="H28" s="6">
        <f t="shared" si="1"/>
        <v>0</v>
      </c>
      <c r="K28" s="53"/>
    </row>
    <row r="29" spans="3:11" x14ac:dyDescent="0.25">
      <c r="C29" s="61" t="s">
        <v>22</v>
      </c>
      <c r="D29" s="27"/>
      <c r="E29" s="28">
        <f t="shared" si="0"/>
        <v>0</v>
      </c>
      <c r="F29" s="27" t="s">
        <v>29</v>
      </c>
      <c r="G29" s="29">
        <v>4.5</v>
      </c>
      <c r="H29" s="6">
        <f t="shared" si="1"/>
        <v>0</v>
      </c>
      <c r="K29" s="53"/>
    </row>
    <row r="30" spans="3:11" x14ac:dyDescent="0.25">
      <c r="C30" s="62"/>
      <c r="D30" s="30"/>
      <c r="E30" s="30"/>
      <c r="F30" s="30"/>
      <c r="G30" s="30"/>
      <c r="H30" s="6"/>
      <c r="K30" s="53"/>
    </row>
    <row r="31" spans="3:11" x14ac:dyDescent="0.25">
      <c r="C31" s="63" t="s">
        <v>31</v>
      </c>
      <c r="D31" s="14">
        <f>SUM(D21:D30)</f>
        <v>3825</v>
      </c>
      <c r="E31" s="14">
        <f>SUM(E21:E30)</f>
        <v>100</v>
      </c>
      <c r="F31" s="30"/>
      <c r="G31" s="14"/>
      <c r="H31" s="14">
        <f>SUM(H21:H30)</f>
        <v>24300</v>
      </c>
      <c r="K31" s="53"/>
    </row>
    <row r="32" spans="3:11" ht="15.75" thickBot="1" x14ac:dyDescent="0.3">
      <c r="C32" s="56"/>
      <c r="D32" s="57"/>
      <c r="E32" s="57"/>
      <c r="F32" s="57"/>
      <c r="G32" s="57"/>
      <c r="H32" s="57"/>
      <c r="I32" s="57"/>
      <c r="J32" s="57"/>
      <c r="K32" s="58"/>
    </row>
    <row r="36" spans="3:9" ht="15.75" thickBot="1" x14ac:dyDescent="0.3"/>
    <row r="37" spans="3:9" x14ac:dyDescent="0.25">
      <c r="C37" s="168" t="s">
        <v>38</v>
      </c>
      <c r="D37" s="169"/>
      <c r="E37" s="170"/>
      <c r="F37" s="48"/>
      <c r="G37" s="48"/>
      <c r="H37" s="48"/>
      <c r="I37" s="50"/>
    </row>
    <row r="38" spans="3:9" ht="39" customHeight="1" x14ac:dyDescent="0.25">
      <c r="C38" s="171" t="s">
        <v>81</v>
      </c>
      <c r="D38" s="172"/>
      <c r="E38" s="172"/>
      <c r="G38" s="101">
        <f>+H31</f>
        <v>24300</v>
      </c>
      <c r="H38" t="s">
        <v>41</v>
      </c>
      <c r="I38" s="53"/>
    </row>
    <row r="39" spans="3:9" ht="21" x14ac:dyDescent="0.35">
      <c r="C39" s="64">
        <v>8</v>
      </c>
      <c r="D39" t="s">
        <v>39</v>
      </c>
      <c r="H39" s="27">
        <f>+C39*H31/100</f>
        <v>1944</v>
      </c>
      <c r="I39" s="53"/>
    </row>
    <row r="40" spans="3:9" ht="21" x14ac:dyDescent="0.35">
      <c r="C40" s="64">
        <v>1.3</v>
      </c>
      <c r="D40" t="s">
        <v>40</v>
      </c>
      <c r="H40" s="27">
        <f>+C40*D31</f>
        <v>4972.5</v>
      </c>
      <c r="I40" s="53"/>
    </row>
    <row r="41" spans="3:9" x14ac:dyDescent="0.25">
      <c r="C41" s="51"/>
      <c r="H41" s="1"/>
      <c r="I41" s="53"/>
    </row>
    <row r="42" spans="3:9" x14ac:dyDescent="0.25">
      <c r="C42" s="51"/>
      <c r="D42" s="157" t="s">
        <v>42</v>
      </c>
      <c r="E42" s="157"/>
      <c r="F42" s="157"/>
      <c r="G42" s="157"/>
      <c r="H42" s="32">
        <f>SUM(H39:H41)</f>
        <v>6916.5</v>
      </c>
      <c r="I42" s="53"/>
    </row>
    <row r="43" spans="3:9" ht="15.75" thickBot="1" x14ac:dyDescent="0.3">
      <c r="C43" s="51"/>
      <c r="H43" s="1"/>
      <c r="I43" s="53"/>
    </row>
    <row r="44" spans="3:9" ht="15.75" thickBot="1" x14ac:dyDescent="0.3">
      <c r="C44" s="178" t="s">
        <v>43</v>
      </c>
      <c r="D44" s="179"/>
      <c r="E44" s="180">
        <f>+H31-H42</f>
        <v>17383.5</v>
      </c>
      <c r="F44" s="181"/>
      <c r="G44" s="182"/>
      <c r="I44" s="53"/>
    </row>
    <row r="45" spans="3:9" x14ac:dyDescent="0.25">
      <c r="C45" s="51"/>
      <c r="I45" s="53"/>
    </row>
    <row r="46" spans="3:9" x14ac:dyDescent="0.25">
      <c r="C46" s="183" t="s">
        <v>44</v>
      </c>
      <c r="D46" s="184"/>
      <c r="E46" s="184"/>
      <c r="F46" s="185"/>
      <c r="G46" s="5">
        <f>+'Ingresos de pelón a planta'!C13</f>
        <v>3</v>
      </c>
      <c r="I46" s="53"/>
    </row>
    <row r="47" spans="3:9" ht="15.75" thickBot="1" x14ac:dyDescent="0.3">
      <c r="C47" s="51"/>
      <c r="I47" s="53"/>
    </row>
    <row r="48" spans="3:9" ht="15.75" thickBot="1" x14ac:dyDescent="0.3">
      <c r="C48" s="173" t="s">
        <v>46</v>
      </c>
      <c r="D48" s="174"/>
      <c r="E48" s="174"/>
      <c r="F48" s="186"/>
      <c r="G48" s="25">
        <f>+D31/G46</f>
        <v>1275</v>
      </c>
      <c r="I48" s="53"/>
    </row>
    <row r="49" spans="3:9" ht="15.75" thickBot="1" x14ac:dyDescent="0.3">
      <c r="C49" s="51"/>
      <c r="I49" s="53"/>
    </row>
    <row r="50" spans="3:9" ht="15.75" thickBot="1" x14ac:dyDescent="0.3">
      <c r="C50" s="173" t="s">
        <v>47</v>
      </c>
      <c r="D50" s="174"/>
      <c r="E50" s="174"/>
      <c r="F50" s="174"/>
      <c r="G50" s="34">
        <f>+E44/G46</f>
        <v>5794.5</v>
      </c>
      <c r="I50" s="53"/>
    </row>
    <row r="51" spans="3:9" ht="15.75" thickBot="1" x14ac:dyDescent="0.3">
      <c r="C51" s="51"/>
      <c r="I51" s="53"/>
    </row>
    <row r="52" spans="3:9" ht="15.75" thickBot="1" x14ac:dyDescent="0.3">
      <c r="C52" s="173" t="s">
        <v>48</v>
      </c>
      <c r="D52" s="174"/>
      <c r="E52" s="174"/>
      <c r="G52" s="25">
        <v>5000</v>
      </c>
      <c r="I52" s="53"/>
    </row>
    <row r="53" spans="3:9" ht="15.75" thickBot="1" x14ac:dyDescent="0.3">
      <c r="C53" s="51"/>
      <c r="I53" s="53"/>
    </row>
    <row r="54" spans="3:9" ht="15.75" thickBot="1" x14ac:dyDescent="0.3">
      <c r="C54" s="175" t="s">
        <v>49</v>
      </c>
      <c r="D54" s="176"/>
      <c r="E54" s="177"/>
      <c r="G54" s="41">
        <f>+G50-G52</f>
        <v>794.5</v>
      </c>
      <c r="I54" s="53"/>
    </row>
    <row r="55" spans="3:9" ht="15.75" thickBot="1" x14ac:dyDescent="0.3">
      <c r="C55" s="56"/>
      <c r="D55" s="57"/>
      <c r="E55" s="57"/>
      <c r="F55" s="57"/>
      <c r="G55" s="57"/>
      <c r="H55" s="57"/>
      <c r="I55" s="58"/>
    </row>
  </sheetData>
  <mergeCells count="13">
    <mergeCell ref="C52:E52"/>
    <mergeCell ref="C54:E54"/>
    <mergeCell ref="C44:D44"/>
    <mergeCell ref="E44:G44"/>
    <mergeCell ref="C46:F46"/>
    <mergeCell ref="C48:F48"/>
    <mergeCell ref="C50:F50"/>
    <mergeCell ref="C6:G6"/>
    <mergeCell ref="I25:K25"/>
    <mergeCell ref="C19:D19"/>
    <mergeCell ref="C37:E37"/>
    <mergeCell ref="D42:G42"/>
    <mergeCell ref="C38:E3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&amp;L&amp;P&amp;N&amp;C&amp;"-,Negrita"&amp;K01+033
&amp;G</oddHeader>
    <oddFooter>&amp;LRindes Potenciales &amp;C&amp;"-,Negrita"&amp;14&amp;E&amp;K00B0F0AFRUSEC&amp;"-,Normal"&amp;11&amp;E&amp;K01+000        2022.&amp;RJorge Ovalle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11A8-D8BE-45DD-A87C-8BD348834028}">
  <dimension ref="B5:K55"/>
  <sheetViews>
    <sheetView topLeftCell="A44" zoomScaleNormal="100" workbookViewId="0">
      <selection activeCell="L3" sqref="L3"/>
    </sheetView>
  </sheetViews>
  <sheetFormatPr baseColWidth="10" defaultRowHeight="15" x14ac:dyDescent="0.25"/>
  <cols>
    <col min="1" max="1" width="1.7109375" customWidth="1"/>
    <col min="2" max="2" width="3.28515625" customWidth="1"/>
    <col min="5" max="5" width="5.28515625" customWidth="1"/>
    <col min="6" max="6" width="2.5703125" bestFit="1" customWidth="1"/>
    <col min="8" max="8" width="14.140625" bestFit="1" customWidth="1"/>
  </cols>
  <sheetData>
    <row r="5" spans="2:11" ht="15.75" thickBot="1" x14ac:dyDescent="0.3"/>
    <row r="6" spans="2:11" x14ac:dyDescent="0.25">
      <c r="B6" s="160" t="s">
        <v>24</v>
      </c>
      <c r="C6" s="161"/>
      <c r="D6" s="161"/>
      <c r="E6" s="161"/>
      <c r="F6" s="162"/>
    </row>
    <row r="7" spans="2:11" x14ac:dyDescent="0.25">
      <c r="B7" s="51"/>
      <c r="F7" s="53"/>
    </row>
    <row r="8" spans="2:11" x14ac:dyDescent="0.25">
      <c r="B8" s="51"/>
      <c r="F8" s="53"/>
    </row>
    <row r="9" spans="2:11" x14ac:dyDescent="0.25">
      <c r="B9" s="51"/>
      <c r="F9" s="53"/>
    </row>
    <row r="10" spans="2:11" ht="18.75" x14ac:dyDescent="0.3">
      <c r="B10" s="51"/>
      <c r="C10" s="99" t="s">
        <v>56</v>
      </c>
      <c r="F10" s="53"/>
    </row>
    <row r="11" spans="2:11" x14ac:dyDescent="0.25">
      <c r="B11" s="51"/>
      <c r="F11" s="53"/>
      <c r="H11" t="s">
        <v>30</v>
      </c>
    </row>
    <row r="12" spans="2:11" x14ac:dyDescent="0.25">
      <c r="B12" s="51"/>
      <c r="F12" s="53"/>
    </row>
    <row r="13" spans="2:11" x14ac:dyDescent="0.25">
      <c r="B13" s="51"/>
      <c r="C13" t="s">
        <v>25</v>
      </c>
      <c r="D13" t="s">
        <v>27</v>
      </c>
      <c r="F13" s="53"/>
    </row>
    <row r="14" spans="2:11" ht="15.75" thickBot="1" x14ac:dyDescent="0.3">
      <c r="B14" s="56"/>
      <c r="C14" s="59">
        <f>+'Ingresos de pelón a planta'!G37</f>
        <v>4185</v>
      </c>
      <c r="D14" s="43" t="str">
        <f>+'Ingresos de pelón a planta'!D11</f>
        <v>Non Pareil</v>
      </c>
      <c r="E14" s="57"/>
      <c r="F14" s="58"/>
    </row>
    <row r="15" spans="2:11" ht="15.75" thickBot="1" x14ac:dyDescent="0.3">
      <c r="D15" s="1"/>
    </row>
    <row r="16" spans="2:11" x14ac:dyDescent="0.25">
      <c r="B16" s="47"/>
      <c r="C16" s="48"/>
      <c r="D16" s="48"/>
      <c r="E16" s="48"/>
      <c r="F16" s="48"/>
      <c r="G16" s="48"/>
      <c r="H16" s="49" t="s">
        <v>35</v>
      </c>
      <c r="I16" s="48"/>
      <c r="J16" s="48"/>
      <c r="K16" s="50"/>
    </row>
    <row r="17" spans="2:11" x14ac:dyDescent="0.25">
      <c r="B17" s="51"/>
      <c r="G17" t="s">
        <v>32</v>
      </c>
      <c r="H17" s="52" t="s">
        <v>34</v>
      </c>
      <c r="K17" s="53"/>
    </row>
    <row r="18" spans="2:11" x14ac:dyDescent="0.25">
      <c r="B18" s="51"/>
      <c r="C18" s="167" t="s">
        <v>26</v>
      </c>
      <c r="D18" s="167"/>
      <c r="G18" t="s">
        <v>33</v>
      </c>
      <c r="H18" s="52" t="s">
        <v>36</v>
      </c>
      <c r="K18" s="53"/>
    </row>
    <row r="19" spans="2:11" x14ac:dyDescent="0.25">
      <c r="B19" s="51"/>
      <c r="D19" t="s">
        <v>28</v>
      </c>
      <c r="E19" s="54" t="s">
        <v>29</v>
      </c>
      <c r="G19" s="55" t="s">
        <v>34</v>
      </c>
      <c r="H19" s="52" t="s">
        <v>37</v>
      </c>
      <c r="K19" s="53"/>
    </row>
    <row r="20" spans="2:11" x14ac:dyDescent="0.25">
      <c r="B20" s="51"/>
      <c r="C20" s="26" t="s">
        <v>14</v>
      </c>
      <c r="D20" s="27">
        <v>200</v>
      </c>
      <c r="E20" s="28">
        <f>+D20*100/$D$30</f>
        <v>4.7789725209080052</v>
      </c>
      <c r="F20" s="27" t="s">
        <v>29</v>
      </c>
      <c r="G20" s="29">
        <v>7.2</v>
      </c>
      <c r="H20" s="6">
        <f>+G20*D20</f>
        <v>1440</v>
      </c>
      <c r="K20" s="53"/>
    </row>
    <row r="21" spans="2:11" x14ac:dyDescent="0.25">
      <c r="B21" s="51"/>
      <c r="C21" s="26" t="s">
        <v>15</v>
      </c>
      <c r="D21" s="27">
        <v>500</v>
      </c>
      <c r="E21" s="28">
        <f t="shared" ref="E21:E28" si="0">+D21*100/$D$30</f>
        <v>11.947431302270012</v>
      </c>
      <c r="F21" s="27" t="s">
        <v>29</v>
      </c>
      <c r="G21" s="29">
        <v>6.7</v>
      </c>
      <c r="H21" s="6">
        <f t="shared" ref="H21:H28" si="1">+G21*D21</f>
        <v>3350</v>
      </c>
      <c r="K21" s="53"/>
    </row>
    <row r="22" spans="2:11" x14ac:dyDescent="0.25">
      <c r="B22" s="51"/>
      <c r="C22" s="26" t="s">
        <v>16</v>
      </c>
      <c r="D22" s="27">
        <v>600</v>
      </c>
      <c r="E22" s="28">
        <f t="shared" si="0"/>
        <v>14.336917562724015</v>
      </c>
      <c r="F22" s="27" t="s">
        <v>29</v>
      </c>
      <c r="G22" s="29">
        <v>6.6</v>
      </c>
      <c r="H22" s="6">
        <f t="shared" si="1"/>
        <v>3960</v>
      </c>
      <c r="K22" s="53"/>
    </row>
    <row r="23" spans="2:11" x14ac:dyDescent="0.25">
      <c r="B23" s="51"/>
      <c r="C23" s="26" t="s">
        <v>17</v>
      </c>
      <c r="D23" s="27">
        <v>500</v>
      </c>
      <c r="E23" s="28">
        <f t="shared" si="0"/>
        <v>11.947431302270012</v>
      </c>
      <c r="F23" s="27" t="s">
        <v>29</v>
      </c>
      <c r="G23" s="29">
        <v>6.5</v>
      </c>
      <c r="H23" s="6">
        <f t="shared" si="1"/>
        <v>3250</v>
      </c>
      <c r="K23" s="53"/>
    </row>
    <row r="24" spans="2:11" x14ac:dyDescent="0.25">
      <c r="B24" s="51"/>
      <c r="C24" s="26" t="s">
        <v>18</v>
      </c>
      <c r="D24" s="27">
        <v>500</v>
      </c>
      <c r="E24" s="28">
        <f t="shared" si="0"/>
        <v>11.947431302270012</v>
      </c>
      <c r="F24" s="27" t="s">
        <v>29</v>
      </c>
      <c r="G24" s="29">
        <v>6.4</v>
      </c>
      <c r="H24" s="6">
        <f t="shared" si="1"/>
        <v>3200</v>
      </c>
      <c r="I24" s="187" t="s">
        <v>53</v>
      </c>
      <c r="J24" s="188"/>
      <c r="K24" s="189"/>
    </row>
    <row r="25" spans="2:11" x14ac:dyDescent="0.25">
      <c r="B25" s="51"/>
      <c r="C25" s="26" t="s">
        <v>19</v>
      </c>
      <c r="D25" s="27">
        <v>1000</v>
      </c>
      <c r="E25" s="28">
        <f t="shared" si="0"/>
        <v>23.894862604540023</v>
      </c>
      <c r="F25" s="27" t="s">
        <v>29</v>
      </c>
      <c r="G25" s="29">
        <v>6.3</v>
      </c>
      <c r="H25" s="6">
        <f t="shared" si="1"/>
        <v>6300</v>
      </c>
      <c r="K25" s="53"/>
    </row>
    <row r="26" spans="2:11" x14ac:dyDescent="0.25">
      <c r="B26" s="51"/>
      <c r="C26" s="26" t="s">
        <v>20</v>
      </c>
      <c r="D26" s="27">
        <v>885</v>
      </c>
      <c r="E26" s="28">
        <f t="shared" si="0"/>
        <v>21.146953405017921</v>
      </c>
      <c r="F26" s="27" t="s">
        <v>29</v>
      </c>
      <c r="G26" s="29">
        <v>5.6</v>
      </c>
      <c r="H26" s="6">
        <f t="shared" si="1"/>
        <v>4956</v>
      </c>
      <c r="K26" s="53"/>
    </row>
    <row r="27" spans="2:11" x14ac:dyDescent="0.25">
      <c r="B27" s="51"/>
      <c r="C27" s="26" t="s">
        <v>21</v>
      </c>
      <c r="D27" s="27"/>
      <c r="E27" s="28">
        <f t="shared" si="0"/>
        <v>0</v>
      </c>
      <c r="F27" s="27" t="s">
        <v>29</v>
      </c>
      <c r="G27" s="29">
        <v>5</v>
      </c>
      <c r="H27" s="6">
        <f t="shared" si="1"/>
        <v>0</v>
      </c>
      <c r="K27" s="53"/>
    </row>
    <row r="28" spans="2:11" x14ac:dyDescent="0.25">
      <c r="B28" s="51"/>
      <c r="C28" s="26" t="s">
        <v>22</v>
      </c>
      <c r="D28" s="27"/>
      <c r="E28" s="28">
        <f t="shared" si="0"/>
        <v>0</v>
      </c>
      <c r="F28" s="27" t="s">
        <v>29</v>
      </c>
      <c r="G28" s="29">
        <v>4.5</v>
      </c>
      <c r="H28" s="6">
        <f t="shared" si="1"/>
        <v>0</v>
      </c>
      <c r="K28" s="53"/>
    </row>
    <row r="29" spans="2:11" x14ac:dyDescent="0.25">
      <c r="B29" s="51"/>
      <c r="C29" s="30"/>
      <c r="D29" s="30"/>
      <c r="E29" s="30"/>
      <c r="F29" s="30"/>
      <c r="G29" s="30"/>
      <c r="H29" s="6"/>
      <c r="K29" s="53"/>
    </row>
    <row r="30" spans="2:11" x14ac:dyDescent="0.25">
      <c r="B30" s="51"/>
      <c r="C30" s="31" t="s">
        <v>31</v>
      </c>
      <c r="D30" s="14">
        <f>SUM(D20:D29)</f>
        <v>4185</v>
      </c>
      <c r="E30" s="14">
        <f>SUM(E20:E29)</f>
        <v>100.00000000000001</v>
      </c>
      <c r="F30" s="30"/>
      <c r="G30" s="14"/>
      <c r="H30" s="14">
        <f>SUM(H20:H29)</f>
        <v>26456</v>
      </c>
      <c r="K30" s="53"/>
    </row>
    <row r="31" spans="2:11" ht="15.75" thickBot="1" x14ac:dyDescent="0.3">
      <c r="B31" s="56"/>
      <c r="C31" s="57"/>
      <c r="D31" s="57"/>
      <c r="E31" s="57"/>
      <c r="F31" s="57"/>
      <c r="G31" s="57"/>
      <c r="H31" s="57"/>
      <c r="I31" s="57"/>
      <c r="J31" s="57"/>
      <c r="K31" s="58"/>
    </row>
    <row r="36" spans="2:9" ht="15.75" thickBot="1" x14ac:dyDescent="0.3"/>
    <row r="37" spans="2:9" x14ac:dyDescent="0.25">
      <c r="B37" s="47"/>
      <c r="C37" s="190" t="s">
        <v>38</v>
      </c>
      <c r="D37" s="169"/>
      <c r="E37" s="170"/>
      <c r="F37" s="48"/>
      <c r="G37" s="48"/>
      <c r="H37" s="48"/>
      <c r="I37" s="50"/>
    </row>
    <row r="38" spans="2:9" ht="23.25" customHeight="1" x14ac:dyDescent="0.25">
      <c r="B38" s="51"/>
      <c r="C38" s="171" t="s">
        <v>81</v>
      </c>
      <c r="D38" s="172"/>
      <c r="E38" s="172"/>
      <c r="G38" s="101">
        <f>+H30</f>
        <v>26456</v>
      </c>
      <c r="H38" s="52" t="s">
        <v>41</v>
      </c>
      <c r="I38" s="53"/>
    </row>
    <row r="39" spans="2:9" ht="21" x14ac:dyDescent="0.35">
      <c r="B39" s="51"/>
      <c r="C39" s="33">
        <v>8</v>
      </c>
      <c r="D39" t="s">
        <v>39</v>
      </c>
      <c r="H39" s="27">
        <f>+C39*H30/100</f>
        <v>2116.48</v>
      </c>
      <c r="I39" s="53"/>
    </row>
    <row r="40" spans="2:9" ht="21" x14ac:dyDescent="0.35">
      <c r="B40" s="51"/>
      <c r="C40" s="33">
        <v>1.3</v>
      </c>
      <c r="D40" t="s">
        <v>40</v>
      </c>
      <c r="H40" s="27">
        <f>+C40*D30</f>
        <v>5440.5</v>
      </c>
      <c r="I40" s="53"/>
    </row>
    <row r="41" spans="2:9" x14ac:dyDescent="0.25">
      <c r="B41" s="51"/>
      <c r="H41" s="1"/>
      <c r="I41" s="53"/>
    </row>
    <row r="42" spans="2:9" x14ac:dyDescent="0.25">
      <c r="B42" s="51"/>
      <c r="D42" s="157" t="s">
        <v>42</v>
      </c>
      <c r="E42" s="157"/>
      <c r="F42" s="157"/>
      <c r="G42" s="157"/>
      <c r="H42" s="32">
        <f>SUM(H39:H41)</f>
        <v>7556.98</v>
      </c>
      <c r="I42" s="53"/>
    </row>
    <row r="43" spans="2:9" ht="15.75" thickBot="1" x14ac:dyDescent="0.3">
      <c r="B43" s="51"/>
      <c r="H43" s="1"/>
      <c r="I43" s="53"/>
    </row>
    <row r="44" spans="2:9" ht="15.75" thickBot="1" x14ac:dyDescent="0.3">
      <c r="B44" s="51"/>
      <c r="C44" s="179" t="s">
        <v>43</v>
      </c>
      <c r="D44" s="179"/>
      <c r="E44" s="180">
        <f>+H30-H42</f>
        <v>18899.02</v>
      </c>
      <c r="F44" s="181"/>
      <c r="G44" s="182"/>
      <c r="I44" s="53"/>
    </row>
    <row r="45" spans="2:9" x14ac:dyDescent="0.25">
      <c r="B45" s="51"/>
      <c r="I45" s="53"/>
    </row>
    <row r="46" spans="2:9" x14ac:dyDescent="0.25">
      <c r="B46" s="51"/>
      <c r="C46" s="191" t="s">
        <v>44</v>
      </c>
      <c r="D46" s="184"/>
      <c r="E46" s="184"/>
      <c r="F46" s="185"/>
      <c r="G46" s="5">
        <f>+'Ingresos de pelón a planta'!C13</f>
        <v>3</v>
      </c>
      <c r="I46" s="53"/>
    </row>
    <row r="47" spans="2:9" ht="15.75" thickBot="1" x14ac:dyDescent="0.3">
      <c r="B47" s="51"/>
      <c r="I47" s="53"/>
    </row>
    <row r="48" spans="2:9" ht="15.75" thickBot="1" x14ac:dyDescent="0.3">
      <c r="B48" s="51"/>
      <c r="C48" s="174" t="s">
        <v>46</v>
      </c>
      <c r="D48" s="174"/>
      <c r="E48" s="174"/>
      <c r="F48" s="186"/>
      <c r="G48" s="25">
        <f>+D30/G46</f>
        <v>1395</v>
      </c>
      <c r="I48" s="53"/>
    </row>
    <row r="49" spans="2:9" ht="15.75" thickBot="1" x14ac:dyDescent="0.3">
      <c r="B49" s="51"/>
      <c r="I49" s="53"/>
    </row>
    <row r="50" spans="2:9" ht="15.75" thickBot="1" x14ac:dyDescent="0.3">
      <c r="B50" s="51"/>
      <c r="C50" s="174" t="s">
        <v>47</v>
      </c>
      <c r="D50" s="174"/>
      <c r="E50" s="174"/>
      <c r="F50" s="174"/>
      <c r="G50" s="34">
        <f>+E44/G46</f>
        <v>6299.6733333333332</v>
      </c>
      <c r="I50" s="53"/>
    </row>
    <row r="51" spans="2:9" ht="15.75" thickBot="1" x14ac:dyDescent="0.3">
      <c r="B51" s="51"/>
      <c r="I51" s="53"/>
    </row>
    <row r="52" spans="2:9" ht="15.75" thickBot="1" x14ac:dyDescent="0.3">
      <c r="B52" s="51"/>
      <c r="C52" s="174" t="s">
        <v>48</v>
      </c>
      <c r="D52" s="174"/>
      <c r="E52" s="174"/>
      <c r="G52" s="25">
        <v>5000</v>
      </c>
      <c r="I52" s="53"/>
    </row>
    <row r="53" spans="2:9" ht="15.75" thickBot="1" x14ac:dyDescent="0.3">
      <c r="B53" s="51"/>
      <c r="I53" s="53"/>
    </row>
    <row r="54" spans="2:9" ht="15.75" thickBot="1" x14ac:dyDescent="0.3">
      <c r="B54" s="51"/>
      <c r="C54" s="175" t="s">
        <v>49</v>
      </c>
      <c r="D54" s="176"/>
      <c r="E54" s="177"/>
      <c r="G54" s="41">
        <f>+G50-G52</f>
        <v>1299.6733333333332</v>
      </c>
      <c r="I54" s="53"/>
    </row>
    <row r="55" spans="2:9" ht="15.75" thickBot="1" x14ac:dyDescent="0.3">
      <c r="B55" s="56"/>
      <c r="C55" s="57"/>
      <c r="D55" s="57"/>
      <c r="E55" s="57"/>
      <c r="F55" s="57"/>
      <c r="G55" s="57"/>
      <c r="H55" s="57"/>
      <c r="I55" s="58"/>
    </row>
  </sheetData>
  <mergeCells count="13">
    <mergeCell ref="C52:E52"/>
    <mergeCell ref="C54:E54"/>
    <mergeCell ref="C44:D44"/>
    <mergeCell ref="E44:G44"/>
    <mergeCell ref="C46:F46"/>
    <mergeCell ref="C48:F48"/>
    <mergeCell ref="C50:F50"/>
    <mergeCell ref="B6:F6"/>
    <mergeCell ref="I24:K24"/>
    <mergeCell ref="C18:D18"/>
    <mergeCell ref="C37:E37"/>
    <mergeCell ref="D42:G42"/>
    <mergeCell ref="C38:E3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&amp;L&amp;P&amp;N&amp;C&amp;"-,Negrita"&amp;20&amp;K01+033
&amp;G</oddHeader>
    <oddFooter>&amp;LRindes Potenciales &amp;C&amp;"-,Negrita"&amp;12&amp;E&amp;K00B0F0AFRUSEC&amp;"-,Normal"&amp;11&amp;E&amp;K01+000          2022.&amp;RJorge Ovalle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3B72-CF69-424E-B514-7DD7885C2474}">
  <dimension ref="B5:K55"/>
  <sheetViews>
    <sheetView zoomScaleNormal="100" workbookViewId="0">
      <selection activeCell="I7" sqref="I7"/>
    </sheetView>
  </sheetViews>
  <sheetFormatPr baseColWidth="10" defaultRowHeight="15" x14ac:dyDescent="0.25"/>
  <cols>
    <col min="1" max="1" width="5.28515625" customWidth="1"/>
    <col min="2" max="2" width="2" customWidth="1"/>
    <col min="5" max="5" width="5.28515625" customWidth="1"/>
    <col min="6" max="6" width="2.5703125" bestFit="1" customWidth="1"/>
    <col min="8" max="8" width="14.140625" bestFit="1" customWidth="1"/>
  </cols>
  <sheetData>
    <row r="5" spans="2:11" ht="15.75" thickBot="1" x14ac:dyDescent="0.3"/>
    <row r="6" spans="2:11" x14ac:dyDescent="0.25">
      <c r="B6" s="160" t="s">
        <v>24</v>
      </c>
      <c r="C6" s="161"/>
      <c r="D6" s="161"/>
      <c r="E6" s="161"/>
      <c r="F6" s="162"/>
    </row>
    <row r="7" spans="2:11" x14ac:dyDescent="0.25">
      <c r="B7" s="51"/>
      <c r="F7" s="53"/>
    </row>
    <row r="8" spans="2:11" x14ac:dyDescent="0.25">
      <c r="B8" s="51"/>
      <c r="F8" s="53"/>
    </row>
    <row r="9" spans="2:11" x14ac:dyDescent="0.25">
      <c r="B9" s="51"/>
      <c r="F9" s="53"/>
    </row>
    <row r="10" spans="2:11" ht="15" customHeight="1" x14ac:dyDescent="0.3">
      <c r="B10" s="192" t="s">
        <v>82</v>
      </c>
      <c r="C10" s="193"/>
      <c r="D10" s="193"/>
      <c r="E10" s="193"/>
      <c r="F10" s="53"/>
    </row>
    <row r="11" spans="2:11" x14ac:dyDescent="0.25">
      <c r="B11" s="51"/>
      <c r="F11" s="53"/>
      <c r="H11" t="s">
        <v>30</v>
      </c>
    </row>
    <row r="12" spans="2:11" x14ac:dyDescent="0.25">
      <c r="B12" s="51"/>
      <c r="F12" s="53"/>
    </row>
    <row r="13" spans="2:11" x14ac:dyDescent="0.25">
      <c r="B13" s="51"/>
      <c r="C13" t="s">
        <v>25</v>
      </c>
      <c r="D13" t="s">
        <v>27</v>
      </c>
      <c r="F13" s="53"/>
    </row>
    <row r="14" spans="2:11" ht="15.75" thickBot="1" x14ac:dyDescent="0.3">
      <c r="B14" s="56"/>
      <c r="C14" s="59">
        <f>+'Ingresos de pelón a planta'!G48</f>
        <v>3078</v>
      </c>
      <c r="D14" s="43" t="str">
        <f>+'Ingresos de pelón a planta'!D11</f>
        <v>Non Pareil</v>
      </c>
      <c r="E14" s="57"/>
      <c r="F14" s="58"/>
    </row>
    <row r="15" spans="2:11" ht="15.75" thickBot="1" x14ac:dyDescent="0.3">
      <c r="D15" s="1"/>
    </row>
    <row r="16" spans="2:11" x14ac:dyDescent="0.25">
      <c r="B16" s="47"/>
      <c r="C16" s="48"/>
      <c r="D16" s="48"/>
      <c r="E16" s="48"/>
      <c r="F16" s="48"/>
      <c r="G16" s="48"/>
      <c r="H16" s="49" t="s">
        <v>35</v>
      </c>
      <c r="I16" s="48"/>
      <c r="J16" s="48"/>
      <c r="K16" s="50"/>
    </row>
    <row r="17" spans="2:11" x14ac:dyDescent="0.25">
      <c r="B17" s="51"/>
      <c r="G17" t="s">
        <v>32</v>
      </c>
      <c r="H17" s="52" t="s">
        <v>34</v>
      </c>
      <c r="K17" s="53"/>
    </row>
    <row r="18" spans="2:11" x14ac:dyDescent="0.25">
      <c r="B18" s="51"/>
      <c r="C18" s="167" t="s">
        <v>26</v>
      </c>
      <c r="D18" s="167"/>
      <c r="G18" t="s">
        <v>33</v>
      </c>
      <c r="H18" s="52" t="s">
        <v>36</v>
      </c>
      <c r="K18" s="53"/>
    </row>
    <row r="19" spans="2:11" x14ac:dyDescent="0.25">
      <c r="B19" s="51"/>
      <c r="D19" t="s">
        <v>28</v>
      </c>
      <c r="E19" s="54" t="s">
        <v>29</v>
      </c>
      <c r="G19" s="55" t="s">
        <v>34</v>
      </c>
      <c r="H19" s="52" t="s">
        <v>37</v>
      </c>
      <c r="K19" s="53"/>
    </row>
    <row r="20" spans="2:11" x14ac:dyDescent="0.25">
      <c r="B20" s="51"/>
      <c r="C20" s="26" t="s">
        <v>14</v>
      </c>
      <c r="D20" s="27">
        <v>0</v>
      </c>
      <c r="E20" s="28">
        <f>+D20*100/$D$30</f>
        <v>0</v>
      </c>
      <c r="F20" s="27" t="s">
        <v>29</v>
      </c>
      <c r="G20" s="29">
        <v>7.2</v>
      </c>
      <c r="H20" s="10">
        <f>+G20*D20</f>
        <v>0</v>
      </c>
      <c r="K20" s="53"/>
    </row>
    <row r="21" spans="2:11" x14ac:dyDescent="0.25">
      <c r="B21" s="51"/>
      <c r="C21" s="26" t="s">
        <v>15</v>
      </c>
      <c r="D21" s="27">
        <v>100</v>
      </c>
      <c r="E21" s="28">
        <f t="shared" ref="E21:E28" si="0">+D21*100/$D$30</f>
        <v>3.2488628979857048</v>
      </c>
      <c r="F21" s="27" t="s">
        <v>29</v>
      </c>
      <c r="G21" s="29">
        <v>6.7</v>
      </c>
      <c r="H21" s="10">
        <f t="shared" ref="H21:H28" si="1">+G21*D21</f>
        <v>670</v>
      </c>
      <c r="K21" s="53"/>
    </row>
    <row r="22" spans="2:11" x14ac:dyDescent="0.25">
      <c r="B22" s="51"/>
      <c r="C22" s="26" t="s">
        <v>16</v>
      </c>
      <c r="D22" s="27">
        <v>800</v>
      </c>
      <c r="E22" s="28">
        <f t="shared" si="0"/>
        <v>25.990903183885639</v>
      </c>
      <c r="F22" s="27" t="s">
        <v>29</v>
      </c>
      <c r="G22" s="29">
        <v>6.6</v>
      </c>
      <c r="H22" s="10">
        <f t="shared" si="1"/>
        <v>5280</v>
      </c>
      <c r="K22" s="53"/>
    </row>
    <row r="23" spans="2:11" x14ac:dyDescent="0.25">
      <c r="B23" s="51"/>
      <c r="C23" s="26" t="s">
        <v>17</v>
      </c>
      <c r="D23" s="27">
        <v>578</v>
      </c>
      <c r="E23" s="28">
        <f t="shared" si="0"/>
        <v>18.778427550357375</v>
      </c>
      <c r="F23" s="27" t="s">
        <v>29</v>
      </c>
      <c r="G23" s="29">
        <v>6.5</v>
      </c>
      <c r="H23" s="10">
        <f t="shared" si="1"/>
        <v>3757</v>
      </c>
      <c r="K23" s="53"/>
    </row>
    <row r="24" spans="2:11" x14ac:dyDescent="0.25">
      <c r="B24" s="51"/>
      <c r="C24" s="26" t="s">
        <v>18</v>
      </c>
      <c r="D24" s="27">
        <v>500</v>
      </c>
      <c r="E24" s="28">
        <f t="shared" si="0"/>
        <v>16.244314489928524</v>
      </c>
      <c r="F24" s="27" t="s">
        <v>29</v>
      </c>
      <c r="G24" s="29">
        <v>6.4</v>
      </c>
      <c r="H24" s="10">
        <f t="shared" si="1"/>
        <v>3200</v>
      </c>
      <c r="I24" s="187" t="s">
        <v>62</v>
      </c>
      <c r="J24" s="188"/>
      <c r="K24" s="189"/>
    </row>
    <row r="25" spans="2:11" x14ac:dyDescent="0.25">
      <c r="B25" s="51"/>
      <c r="C25" s="26" t="s">
        <v>19</v>
      </c>
      <c r="D25" s="27">
        <v>1100</v>
      </c>
      <c r="E25" s="28">
        <f t="shared" si="0"/>
        <v>35.737491877842757</v>
      </c>
      <c r="F25" s="27" t="s">
        <v>29</v>
      </c>
      <c r="G25" s="29">
        <v>6.3</v>
      </c>
      <c r="H25" s="10">
        <f t="shared" si="1"/>
        <v>6930</v>
      </c>
      <c r="K25" s="53"/>
    </row>
    <row r="26" spans="2:11" x14ac:dyDescent="0.25">
      <c r="B26" s="51"/>
      <c r="C26" s="26" t="s">
        <v>20</v>
      </c>
      <c r="D26" s="27">
        <v>0</v>
      </c>
      <c r="E26" s="28">
        <f t="shared" si="0"/>
        <v>0</v>
      </c>
      <c r="F26" s="27" t="s">
        <v>29</v>
      </c>
      <c r="G26" s="29">
        <v>5.6</v>
      </c>
      <c r="H26" s="10">
        <f t="shared" si="1"/>
        <v>0</v>
      </c>
      <c r="K26" s="53"/>
    </row>
    <row r="27" spans="2:11" x14ac:dyDescent="0.25">
      <c r="B27" s="51"/>
      <c r="C27" s="26" t="s">
        <v>21</v>
      </c>
      <c r="D27" s="27"/>
      <c r="E27" s="28">
        <f t="shared" si="0"/>
        <v>0</v>
      </c>
      <c r="F27" s="27" t="s">
        <v>29</v>
      </c>
      <c r="G27" s="29">
        <v>5</v>
      </c>
      <c r="H27" s="10">
        <f t="shared" si="1"/>
        <v>0</v>
      </c>
      <c r="K27" s="53"/>
    </row>
    <row r="28" spans="2:11" x14ac:dyDescent="0.25">
      <c r="B28" s="51"/>
      <c r="C28" s="26" t="s">
        <v>22</v>
      </c>
      <c r="D28" s="27"/>
      <c r="E28" s="28">
        <f t="shared" si="0"/>
        <v>0</v>
      </c>
      <c r="F28" s="27" t="s">
        <v>29</v>
      </c>
      <c r="G28" s="29">
        <v>4.5</v>
      </c>
      <c r="H28" s="10">
        <f t="shared" si="1"/>
        <v>0</v>
      </c>
      <c r="K28" s="53"/>
    </row>
    <row r="29" spans="2:11" x14ac:dyDescent="0.25">
      <c r="B29" s="51"/>
      <c r="C29" s="30"/>
      <c r="D29" s="30"/>
      <c r="E29" s="30"/>
      <c r="F29" s="30"/>
      <c r="G29" s="30"/>
      <c r="H29" s="6"/>
      <c r="K29" s="53"/>
    </row>
    <row r="30" spans="2:11" x14ac:dyDescent="0.25">
      <c r="B30" s="51"/>
      <c r="C30" s="31" t="s">
        <v>31</v>
      </c>
      <c r="D30" s="14">
        <f>SUM(D20:D29)</f>
        <v>3078</v>
      </c>
      <c r="E30" s="14">
        <f>SUM(E20:E29)</f>
        <v>100</v>
      </c>
      <c r="F30" s="30"/>
      <c r="G30" s="14"/>
      <c r="H30" s="5">
        <f>SUM(H20:H29)</f>
        <v>19837</v>
      </c>
      <c r="K30" s="53"/>
    </row>
    <row r="31" spans="2:11" ht="15.75" thickBot="1" x14ac:dyDescent="0.3">
      <c r="B31" s="56"/>
      <c r="C31" s="57"/>
      <c r="D31" s="57"/>
      <c r="E31" s="57"/>
      <c r="F31" s="57"/>
      <c r="G31" s="57"/>
      <c r="H31" s="57"/>
      <c r="I31" s="57"/>
      <c r="J31" s="57"/>
      <c r="K31" s="58"/>
    </row>
    <row r="36" spans="2:9" ht="15.75" thickBot="1" x14ac:dyDescent="0.3"/>
    <row r="37" spans="2:9" x14ac:dyDescent="0.25">
      <c r="B37" s="47"/>
      <c r="C37" s="190" t="s">
        <v>38</v>
      </c>
      <c r="D37" s="169"/>
      <c r="E37" s="170"/>
      <c r="F37" s="48"/>
      <c r="G37" s="48"/>
      <c r="H37" s="48"/>
      <c r="I37" s="50"/>
    </row>
    <row r="38" spans="2:9" ht="30" customHeight="1" x14ac:dyDescent="0.25">
      <c r="B38" s="51"/>
      <c r="C38" s="171" t="s">
        <v>81</v>
      </c>
      <c r="D38" s="172"/>
      <c r="E38" s="172"/>
      <c r="G38" s="101">
        <f>+H30</f>
        <v>19837</v>
      </c>
      <c r="H38" s="52" t="s">
        <v>41</v>
      </c>
      <c r="I38" s="53"/>
    </row>
    <row r="39" spans="2:9" ht="21" x14ac:dyDescent="0.35">
      <c r="B39" s="51"/>
      <c r="C39" s="33">
        <v>8</v>
      </c>
      <c r="D39" t="s">
        <v>39</v>
      </c>
      <c r="H39" s="27">
        <f>+C39*H30/100</f>
        <v>1586.96</v>
      </c>
      <c r="I39" s="53"/>
    </row>
    <row r="40" spans="2:9" ht="21" x14ac:dyDescent="0.35">
      <c r="B40" s="51"/>
      <c r="C40" s="33">
        <v>1.3</v>
      </c>
      <c r="D40" t="s">
        <v>40</v>
      </c>
      <c r="H40" s="27">
        <f>+C40*D30</f>
        <v>4001.4</v>
      </c>
      <c r="I40" s="53"/>
    </row>
    <row r="41" spans="2:9" x14ac:dyDescent="0.25">
      <c r="B41" s="51"/>
      <c r="H41" s="1"/>
      <c r="I41" s="53"/>
    </row>
    <row r="42" spans="2:9" x14ac:dyDescent="0.25">
      <c r="B42" s="51"/>
      <c r="D42" s="157" t="s">
        <v>42</v>
      </c>
      <c r="E42" s="157"/>
      <c r="F42" s="157"/>
      <c r="G42" s="157"/>
      <c r="H42" s="32">
        <f>SUM(H39:H41)</f>
        <v>5588.3600000000006</v>
      </c>
      <c r="I42" s="53"/>
    </row>
    <row r="43" spans="2:9" ht="15.75" thickBot="1" x14ac:dyDescent="0.3">
      <c r="B43" s="51"/>
      <c r="H43" s="1"/>
      <c r="I43" s="53"/>
    </row>
    <row r="44" spans="2:9" ht="15.75" thickBot="1" x14ac:dyDescent="0.3">
      <c r="B44" s="51"/>
      <c r="C44" s="179" t="s">
        <v>43</v>
      </c>
      <c r="D44" s="179"/>
      <c r="E44" s="180">
        <f>+H30-H42</f>
        <v>14248.64</v>
      </c>
      <c r="F44" s="181"/>
      <c r="G44" s="182"/>
      <c r="I44" s="53"/>
    </row>
    <row r="45" spans="2:9" x14ac:dyDescent="0.25">
      <c r="B45" s="51"/>
      <c r="I45" s="53"/>
    </row>
    <row r="46" spans="2:9" x14ac:dyDescent="0.25">
      <c r="B46" s="51"/>
      <c r="C46" s="191" t="s">
        <v>44</v>
      </c>
      <c r="D46" s="184"/>
      <c r="E46" s="184"/>
      <c r="F46" s="185"/>
      <c r="G46" s="5">
        <f>+'Ingresos de pelón a planta'!C13</f>
        <v>3</v>
      </c>
      <c r="I46" s="53"/>
    </row>
    <row r="47" spans="2:9" ht="15.75" thickBot="1" x14ac:dyDescent="0.3">
      <c r="B47" s="51"/>
      <c r="I47" s="53"/>
    </row>
    <row r="48" spans="2:9" ht="15.75" thickBot="1" x14ac:dyDescent="0.3">
      <c r="B48" s="51"/>
      <c r="C48" s="174" t="s">
        <v>46</v>
      </c>
      <c r="D48" s="174"/>
      <c r="E48" s="174"/>
      <c r="F48" s="186"/>
      <c r="G48" s="25">
        <f>+D30/G46</f>
        <v>1026</v>
      </c>
      <c r="I48" s="53"/>
    </row>
    <row r="49" spans="2:9" ht="15.75" thickBot="1" x14ac:dyDescent="0.3">
      <c r="B49" s="51"/>
      <c r="I49" s="53"/>
    </row>
    <row r="50" spans="2:9" ht="15.75" thickBot="1" x14ac:dyDescent="0.3">
      <c r="B50" s="51"/>
      <c r="C50" s="174" t="s">
        <v>47</v>
      </c>
      <c r="D50" s="174"/>
      <c r="E50" s="174"/>
      <c r="F50" s="174"/>
      <c r="G50" s="34">
        <f>+E44/G46</f>
        <v>4749.5466666666662</v>
      </c>
      <c r="I50" s="53"/>
    </row>
    <row r="51" spans="2:9" ht="15.75" thickBot="1" x14ac:dyDescent="0.3">
      <c r="B51" s="51"/>
      <c r="I51" s="53"/>
    </row>
    <row r="52" spans="2:9" ht="15.75" thickBot="1" x14ac:dyDescent="0.3">
      <c r="B52" s="51"/>
      <c r="C52" s="174" t="s">
        <v>48</v>
      </c>
      <c r="D52" s="174"/>
      <c r="E52" s="174"/>
      <c r="G52" s="25">
        <v>4500</v>
      </c>
      <c r="I52" s="53"/>
    </row>
    <row r="53" spans="2:9" ht="15.75" thickBot="1" x14ac:dyDescent="0.3">
      <c r="B53" s="51"/>
      <c r="I53" s="53"/>
    </row>
    <row r="54" spans="2:9" ht="15.75" thickBot="1" x14ac:dyDescent="0.3">
      <c r="B54" s="51"/>
      <c r="C54" s="175" t="s">
        <v>78</v>
      </c>
      <c r="D54" s="176"/>
      <c r="E54" s="177"/>
      <c r="G54" s="41">
        <f>+G50-G52</f>
        <v>249.54666666666617</v>
      </c>
      <c r="I54" s="53"/>
    </row>
    <row r="55" spans="2:9" ht="15.75" thickBot="1" x14ac:dyDescent="0.3">
      <c r="B55" s="56"/>
      <c r="C55" s="57"/>
      <c r="D55" s="57"/>
      <c r="E55" s="57"/>
      <c r="F55" s="57"/>
      <c r="G55" s="57"/>
      <c r="H55" s="57"/>
      <c r="I55" s="58"/>
    </row>
  </sheetData>
  <mergeCells count="14">
    <mergeCell ref="C54:E54"/>
    <mergeCell ref="I24:K24"/>
    <mergeCell ref="C37:E37"/>
    <mergeCell ref="C46:F46"/>
    <mergeCell ref="C48:F48"/>
    <mergeCell ref="C50:F50"/>
    <mergeCell ref="D42:G42"/>
    <mergeCell ref="C44:D44"/>
    <mergeCell ref="E44:G44"/>
    <mergeCell ref="B10:E10"/>
    <mergeCell ref="B6:F6"/>
    <mergeCell ref="C18:D18"/>
    <mergeCell ref="C38:E38"/>
    <mergeCell ref="C52:E5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&amp;L&amp;P&amp;N&amp;C&amp;"-,Negrita"&amp;20&amp;K01+032
&amp;G</oddHeader>
    <oddFooter>&amp;LRindes Potenciales &amp;C&amp;E&amp;K0070C0AFRUSEC&amp;E&amp;K01+000        2022&amp;RJorge Ovalle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55D9-6D87-4411-AA85-FB5C32935ABC}">
  <dimension ref="B5:K55"/>
  <sheetViews>
    <sheetView topLeftCell="A48" zoomScaleNormal="100" workbookViewId="0">
      <selection activeCell="H7" sqref="H7"/>
    </sheetView>
  </sheetViews>
  <sheetFormatPr baseColWidth="10" defaultRowHeight="15" x14ac:dyDescent="0.25"/>
  <cols>
    <col min="1" max="1" width="5" customWidth="1"/>
    <col min="2" max="2" width="2.7109375" customWidth="1"/>
    <col min="5" max="5" width="5.28515625" customWidth="1"/>
    <col min="6" max="6" width="2.5703125" bestFit="1" customWidth="1"/>
    <col min="8" max="8" width="14.140625" bestFit="1" customWidth="1"/>
  </cols>
  <sheetData>
    <row r="5" spans="2:11" ht="15.75" thickBot="1" x14ac:dyDescent="0.3"/>
    <row r="6" spans="2:11" x14ac:dyDescent="0.25">
      <c r="B6" s="160" t="s">
        <v>24</v>
      </c>
      <c r="C6" s="161"/>
      <c r="D6" s="161"/>
      <c r="E6" s="161"/>
      <c r="F6" s="162"/>
    </row>
    <row r="7" spans="2:11" x14ac:dyDescent="0.25">
      <c r="B7" s="51"/>
      <c r="F7" s="53"/>
    </row>
    <row r="8" spans="2:11" x14ac:dyDescent="0.25">
      <c r="B8" s="51"/>
      <c r="F8" s="53"/>
    </row>
    <row r="9" spans="2:11" x14ac:dyDescent="0.25">
      <c r="B9" s="51"/>
      <c r="F9" s="53"/>
    </row>
    <row r="10" spans="2:11" ht="18.75" x14ac:dyDescent="0.3">
      <c r="B10" s="51"/>
      <c r="C10" s="99" t="s">
        <v>56</v>
      </c>
      <c r="D10" s="55" t="s">
        <v>52</v>
      </c>
      <c r="F10" s="53"/>
    </row>
    <row r="11" spans="2:11" x14ac:dyDescent="0.25">
      <c r="B11" s="51"/>
      <c r="F11" s="53"/>
    </row>
    <row r="12" spans="2:11" x14ac:dyDescent="0.25">
      <c r="B12" s="51"/>
      <c r="F12" s="53"/>
    </row>
    <row r="13" spans="2:11" x14ac:dyDescent="0.25">
      <c r="B13" s="51"/>
      <c r="C13" t="s">
        <v>25</v>
      </c>
      <c r="D13" t="s">
        <v>27</v>
      </c>
      <c r="F13" s="53"/>
    </row>
    <row r="14" spans="2:11" ht="15.75" thickBot="1" x14ac:dyDescent="0.3">
      <c r="B14" s="56"/>
      <c r="C14" s="59">
        <f>+'Ingresos de pelón a planta'!G37</f>
        <v>4185</v>
      </c>
      <c r="D14" s="43" t="str">
        <f>+'Ingresos de pelón a planta'!D11</f>
        <v>Non Pareil</v>
      </c>
      <c r="E14" s="57"/>
      <c r="F14" s="58"/>
    </row>
    <row r="15" spans="2:11" x14ac:dyDescent="0.25">
      <c r="B15" s="47"/>
      <c r="C15" s="48"/>
      <c r="D15" s="48"/>
      <c r="E15" s="48"/>
      <c r="F15" s="48"/>
      <c r="G15" s="48"/>
      <c r="H15" s="49" t="s">
        <v>35</v>
      </c>
      <c r="I15" s="48"/>
      <c r="J15" s="48"/>
      <c r="K15" s="50"/>
    </row>
    <row r="16" spans="2:11" x14ac:dyDescent="0.25">
      <c r="B16" s="51"/>
      <c r="G16" t="s">
        <v>32</v>
      </c>
      <c r="H16" s="52" t="s">
        <v>34</v>
      </c>
      <c r="K16" s="53"/>
    </row>
    <row r="17" spans="2:11" x14ac:dyDescent="0.25">
      <c r="B17" s="51"/>
      <c r="C17" s="167" t="s">
        <v>26</v>
      </c>
      <c r="D17" s="167"/>
      <c r="G17" t="s">
        <v>33</v>
      </c>
      <c r="H17" s="52" t="s">
        <v>36</v>
      </c>
      <c r="K17" s="53"/>
    </row>
    <row r="18" spans="2:11" x14ac:dyDescent="0.25">
      <c r="B18" s="51"/>
      <c r="D18" t="s">
        <v>28</v>
      </c>
      <c r="E18" s="54" t="s">
        <v>29</v>
      </c>
      <c r="G18" s="55" t="s">
        <v>34</v>
      </c>
      <c r="H18" s="52" t="s">
        <v>37</v>
      </c>
      <c r="K18" s="53"/>
    </row>
    <row r="19" spans="2:11" x14ac:dyDescent="0.25">
      <c r="B19" s="51"/>
      <c r="C19" s="26" t="s">
        <v>14</v>
      </c>
      <c r="D19" s="27">
        <v>500</v>
      </c>
      <c r="E19" s="28">
        <f>+D19*100/$D$29</f>
        <v>11.947431302270012</v>
      </c>
      <c r="F19" s="27" t="s">
        <v>29</v>
      </c>
      <c r="G19" s="29">
        <v>7.2</v>
      </c>
      <c r="H19" s="102">
        <f>+G19*D19</f>
        <v>3600</v>
      </c>
      <c r="K19" s="53"/>
    </row>
    <row r="20" spans="2:11" x14ac:dyDescent="0.25">
      <c r="B20" s="51"/>
      <c r="C20" s="26" t="s">
        <v>15</v>
      </c>
      <c r="D20" s="27">
        <v>600</v>
      </c>
      <c r="E20" s="28">
        <f t="shared" ref="E20:E27" si="0">+D20*100/$D$29</f>
        <v>14.336917562724015</v>
      </c>
      <c r="F20" s="27" t="s">
        <v>29</v>
      </c>
      <c r="G20" s="29">
        <v>6.7</v>
      </c>
      <c r="H20" s="102">
        <f t="shared" ref="H20:H27" si="1">+G20*D20</f>
        <v>4020</v>
      </c>
      <c r="K20" s="53"/>
    </row>
    <row r="21" spans="2:11" x14ac:dyDescent="0.25">
      <c r="B21" s="51"/>
      <c r="C21" s="26" t="s">
        <v>16</v>
      </c>
      <c r="D21" s="27">
        <v>800</v>
      </c>
      <c r="E21" s="45">
        <f t="shared" si="0"/>
        <v>19.115890083632021</v>
      </c>
      <c r="F21" s="27" t="s">
        <v>29</v>
      </c>
      <c r="G21" s="29">
        <v>6.6</v>
      </c>
      <c r="H21" s="102">
        <f t="shared" si="1"/>
        <v>5280</v>
      </c>
      <c r="K21" s="53"/>
    </row>
    <row r="22" spans="2:11" ht="21" x14ac:dyDescent="0.35">
      <c r="B22" s="51"/>
      <c r="C22" s="26" t="s">
        <v>17</v>
      </c>
      <c r="D22" s="27">
        <v>1000</v>
      </c>
      <c r="E22" s="45">
        <f t="shared" si="0"/>
        <v>23.894862604540023</v>
      </c>
      <c r="F22" s="27" t="s">
        <v>29</v>
      </c>
      <c r="G22" s="29">
        <v>6.5</v>
      </c>
      <c r="H22" s="102">
        <f t="shared" si="1"/>
        <v>6500</v>
      </c>
      <c r="I22" s="194" t="s">
        <v>57</v>
      </c>
      <c r="J22" s="195"/>
      <c r="K22" s="196"/>
    </row>
    <row r="23" spans="2:11" ht="18.75" x14ac:dyDescent="0.3">
      <c r="B23" s="51"/>
      <c r="C23" s="26" t="s">
        <v>18</v>
      </c>
      <c r="D23" s="27">
        <v>500</v>
      </c>
      <c r="E23" s="28">
        <f t="shared" si="0"/>
        <v>11.947431302270012</v>
      </c>
      <c r="F23" s="27" t="s">
        <v>29</v>
      </c>
      <c r="G23" s="29">
        <v>6.4</v>
      </c>
      <c r="H23" s="102">
        <f t="shared" si="1"/>
        <v>3200</v>
      </c>
      <c r="I23" s="200"/>
      <c r="J23" s="201"/>
      <c r="K23" s="202"/>
    </row>
    <row r="24" spans="2:11" x14ac:dyDescent="0.25">
      <c r="B24" s="51"/>
      <c r="C24" s="26" t="s">
        <v>19</v>
      </c>
      <c r="D24" s="27">
        <v>500</v>
      </c>
      <c r="E24" s="28">
        <f t="shared" si="0"/>
        <v>11.947431302270012</v>
      </c>
      <c r="F24" s="27" t="s">
        <v>29</v>
      </c>
      <c r="G24" s="29">
        <v>6.3</v>
      </c>
      <c r="H24" s="102">
        <f t="shared" si="1"/>
        <v>3150</v>
      </c>
      <c r="K24" s="53"/>
    </row>
    <row r="25" spans="2:11" x14ac:dyDescent="0.25">
      <c r="B25" s="51"/>
      <c r="C25" s="26" t="s">
        <v>20</v>
      </c>
      <c r="D25" s="27">
        <v>285</v>
      </c>
      <c r="E25" s="28">
        <f t="shared" si="0"/>
        <v>6.8100358422939067</v>
      </c>
      <c r="F25" s="27" t="s">
        <v>29</v>
      </c>
      <c r="G25" s="29">
        <v>5.6</v>
      </c>
      <c r="H25" s="102">
        <f t="shared" si="1"/>
        <v>1596</v>
      </c>
      <c r="K25" s="53"/>
    </row>
    <row r="26" spans="2:11" x14ac:dyDescent="0.25">
      <c r="B26" s="51"/>
      <c r="C26" s="26" t="s">
        <v>21</v>
      </c>
      <c r="D26" s="27"/>
      <c r="E26" s="28">
        <f t="shared" si="0"/>
        <v>0</v>
      </c>
      <c r="F26" s="27" t="s">
        <v>29</v>
      </c>
      <c r="G26" s="29">
        <v>5</v>
      </c>
      <c r="H26" s="102">
        <f t="shared" si="1"/>
        <v>0</v>
      </c>
      <c r="K26" s="53"/>
    </row>
    <row r="27" spans="2:11" x14ac:dyDescent="0.25">
      <c r="B27" s="51"/>
      <c r="C27" s="26" t="s">
        <v>22</v>
      </c>
      <c r="D27" s="27"/>
      <c r="E27" s="28">
        <f t="shared" si="0"/>
        <v>0</v>
      </c>
      <c r="F27" s="27" t="s">
        <v>29</v>
      </c>
      <c r="G27" s="29">
        <v>4.5</v>
      </c>
      <c r="H27" s="102">
        <f t="shared" si="1"/>
        <v>0</v>
      </c>
      <c r="K27" s="53"/>
    </row>
    <row r="28" spans="2:11" x14ac:dyDescent="0.25">
      <c r="B28" s="51"/>
      <c r="C28" s="30"/>
      <c r="D28" s="30"/>
      <c r="E28" s="30"/>
      <c r="F28" s="30"/>
      <c r="G28" s="30"/>
      <c r="H28" s="6"/>
      <c r="K28" s="53"/>
    </row>
    <row r="29" spans="2:11" x14ac:dyDescent="0.25">
      <c r="B29" s="51"/>
      <c r="C29" s="31" t="s">
        <v>31</v>
      </c>
      <c r="D29" s="14">
        <f>SUM(D19:D28)</f>
        <v>4185</v>
      </c>
      <c r="E29" s="14">
        <f>SUM(E19:E28)</f>
        <v>100</v>
      </c>
      <c r="F29" s="30"/>
      <c r="G29" s="14"/>
      <c r="H29" s="14">
        <f>SUM(H19:H28)</f>
        <v>27346</v>
      </c>
      <c r="K29" s="53"/>
    </row>
    <row r="30" spans="2:11" ht="15.75" thickBot="1" x14ac:dyDescent="0.3">
      <c r="B30" s="56"/>
      <c r="C30" s="57"/>
      <c r="D30" s="57"/>
      <c r="E30" s="57"/>
      <c r="F30" s="57"/>
      <c r="G30" s="57"/>
      <c r="H30" s="57"/>
      <c r="I30" s="57"/>
      <c r="J30" s="57"/>
      <c r="K30" s="58"/>
    </row>
    <row r="35" spans="3:9" ht="15.75" thickBot="1" x14ac:dyDescent="0.3"/>
    <row r="36" spans="3:9" ht="23.25" x14ac:dyDescent="0.35">
      <c r="C36" s="197" t="s">
        <v>38</v>
      </c>
      <c r="D36" s="198"/>
      <c r="E36" s="199"/>
      <c r="F36" s="48"/>
      <c r="G36" s="100" t="s">
        <v>80</v>
      </c>
      <c r="H36" s="48"/>
      <c r="I36" s="50"/>
    </row>
    <row r="37" spans="3:9" ht="33.75" customHeight="1" x14ac:dyDescent="0.25">
      <c r="C37" s="171" t="s">
        <v>81</v>
      </c>
      <c r="D37" s="172"/>
      <c r="E37" s="172"/>
      <c r="G37" s="101">
        <f>+H29</f>
        <v>27346</v>
      </c>
      <c r="I37" s="53"/>
    </row>
    <row r="38" spans="3:9" x14ac:dyDescent="0.25">
      <c r="C38" s="51"/>
      <c r="H38" s="54" t="s">
        <v>41</v>
      </c>
      <c r="I38" s="53"/>
    </row>
    <row r="39" spans="3:9" ht="21" x14ac:dyDescent="0.35">
      <c r="C39" s="64">
        <v>8</v>
      </c>
      <c r="D39" t="s">
        <v>39</v>
      </c>
      <c r="H39" s="27">
        <f>+C39*H29/100</f>
        <v>2187.6799999999998</v>
      </c>
      <c r="I39" s="53"/>
    </row>
    <row r="40" spans="3:9" ht="21" x14ac:dyDescent="0.35">
      <c r="C40" s="64">
        <v>1.3</v>
      </c>
      <c r="D40" t="s">
        <v>40</v>
      </c>
      <c r="H40" s="27">
        <f>+C40*D29</f>
        <v>5440.5</v>
      </c>
      <c r="I40" s="53"/>
    </row>
    <row r="41" spans="3:9" x14ac:dyDescent="0.25">
      <c r="C41" s="51"/>
      <c r="H41" s="1"/>
      <c r="I41" s="53"/>
    </row>
    <row r="42" spans="3:9" x14ac:dyDescent="0.25">
      <c r="C42" s="51"/>
      <c r="D42" s="157" t="s">
        <v>42</v>
      </c>
      <c r="E42" s="157"/>
      <c r="F42" s="157"/>
      <c r="G42" s="157"/>
      <c r="H42" s="32">
        <f>SUM(H39:H41)</f>
        <v>7628.18</v>
      </c>
      <c r="I42" s="53"/>
    </row>
    <row r="43" spans="3:9" ht="15.75" thickBot="1" x14ac:dyDescent="0.3">
      <c r="C43" s="51"/>
      <c r="H43" s="1"/>
      <c r="I43" s="53"/>
    </row>
    <row r="44" spans="3:9" ht="15.75" thickBot="1" x14ac:dyDescent="0.3">
      <c r="C44" s="178" t="s">
        <v>43</v>
      </c>
      <c r="D44" s="179"/>
      <c r="E44" s="180">
        <f>+G37-H42</f>
        <v>19717.82</v>
      </c>
      <c r="F44" s="181"/>
      <c r="G44" s="182"/>
      <c r="I44" s="53"/>
    </row>
    <row r="45" spans="3:9" x14ac:dyDescent="0.25">
      <c r="C45" s="51"/>
      <c r="I45" s="53"/>
    </row>
    <row r="46" spans="3:9" x14ac:dyDescent="0.25">
      <c r="C46" s="183" t="s">
        <v>44</v>
      </c>
      <c r="D46" s="184"/>
      <c r="E46" s="184"/>
      <c r="F46" s="185"/>
      <c r="G46" s="5">
        <f>+'Ingresos de pelón a planta'!C13</f>
        <v>3</v>
      </c>
      <c r="I46" s="53"/>
    </row>
    <row r="47" spans="3:9" ht="15.75" thickBot="1" x14ac:dyDescent="0.3">
      <c r="C47" s="51"/>
      <c r="I47" s="53"/>
    </row>
    <row r="48" spans="3:9" ht="15.75" thickBot="1" x14ac:dyDescent="0.3">
      <c r="C48" s="173" t="s">
        <v>46</v>
      </c>
      <c r="D48" s="174"/>
      <c r="E48" s="174"/>
      <c r="F48" s="186"/>
      <c r="G48" s="25">
        <f>+D29/G46</f>
        <v>1395</v>
      </c>
      <c r="I48" s="53"/>
    </row>
    <row r="49" spans="3:9" ht="15.75" thickBot="1" x14ac:dyDescent="0.3">
      <c r="C49" s="51"/>
      <c r="I49" s="53"/>
    </row>
    <row r="50" spans="3:9" ht="15.75" thickBot="1" x14ac:dyDescent="0.3">
      <c r="C50" s="173" t="s">
        <v>47</v>
      </c>
      <c r="D50" s="174"/>
      <c r="E50" s="174"/>
      <c r="F50" s="174"/>
      <c r="G50" s="34">
        <f>+E44/G46</f>
        <v>6572.6066666666666</v>
      </c>
      <c r="I50" s="53"/>
    </row>
    <row r="51" spans="3:9" ht="15.75" thickBot="1" x14ac:dyDescent="0.3">
      <c r="C51" s="51"/>
      <c r="I51" s="53"/>
    </row>
    <row r="52" spans="3:9" ht="15.75" thickBot="1" x14ac:dyDescent="0.3">
      <c r="C52" s="173" t="s">
        <v>48</v>
      </c>
      <c r="D52" s="174"/>
      <c r="E52" s="174"/>
      <c r="G52" s="25">
        <v>5000</v>
      </c>
      <c r="I52" s="53"/>
    </row>
    <row r="53" spans="3:9" ht="15.75" thickBot="1" x14ac:dyDescent="0.3">
      <c r="C53" s="51"/>
      <c r="I53" s="53"/>
    </row>
    <row r="54" spans="3:9" ht="15.75" thickBot="1" x14ac:dyDescent="0.3">
      <c r="C54" s="175" t="s">
        <v>79</v>
      </c>
      <c r="D54" s="176"/>
      <c r="E54" s="177"/>
      <c r="G54" s="41">
        <f>+G50-G52</f>
        <v>1572.6066666666666</v>
      </c>
      <c r="I54" s="53"/>
    </row>
    <row r="55" spans="3:9" ht="15.75" thickBot="1" x14ac:dyDescent="0.3">
      <c r="C55" s="56"/>
      <c r="D55" s="57"/>
      <c r="E55" s="57"/>
      <c r="F55" s="57"/>
      <c r="G55" s="57"/>
      <c r="H55" s="57"/>
      <c r="I55" s="58"/>
    </row>
  </sheetData>
  <mergeCells count="14">
    <mergeCell ref="C52:E52"/>
    <mergeCell ref="C54:E54"/>
    <mergeCell ref="C44:D44"/>
    <mergeCell ref="E44:G44"/>
    <mergeCell ref="C46:F46"/>
    <mergeCell ref="C48:F48"/>
    <mergeCell ref="C50:F50"/>
    <mergeCell ref="B6:F6"/>
    <mergeCell ref="I22:K22"/>
    <mergeCell ref="C17:D17"/>
    <mergeCell ref="C36:E36"/>
    <mergeCell ref="D42:G42"/>
    <mergeCell ref="C37:E37"/>
    <mergeCell ref="I23:K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&amp;L&amp;P&amp;N&amp;C&amp;"-,Negrita"&amp;22&amp;K01+031
&amp;G</oddHeader>
    <oddFooter xml:space="preserve">&amp;LRindes Potenciales &amp;C&amp;E&amp;K0070C0AFRUSEC&amp;E&amp;K01+000        2022.&amp;RJorge Ovalle 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920EE-3E24-4236-8D79-00C7C3A4738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1A6F-AEE4-4392-A713-46DEE4F7F13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A2514-1C00-4CDB-8A29-28C82BA2CE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Ingresos de pelón a planta</vt:lpstr>
      <vt:lpstr>Valor pepa</vt:lpstr>
      <vt:lpstr>Desgloce de su pepa 1</vt:lpstr>
      <vt:lpstr>Desgloce de pepa caso 2</vt:lpstr>
      <vt:lpstr>Desgloce caso 3, Realista</vt:lpstr>
      <vt:lpstr>Variación de calibres</vt:lpstr>
      <vt:lpstr>Hoja7</vt:lpstr>
      <vt:lpstr>Hoja8</vt:lpstr>
      <vt:lpstr>Hoja9</vt:lpstr>
      <vt:lpstr>Hoja10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Ovalle</dc:creator>
  <cp:lastModifiedBy>Jorge Ovalle</cp:lastModifiedBy>
  <cp:lastPrinted>2022-11-24T13:04:41Z</cp:lastPrinted>
  <dcterms:created xsi:type="dcterms:W3CDTF">2022-11-14T14:26:11Z</dcterms:created>
  <dcterms:modified xsi:type="dcterms:W3CDTF">2022-11-29T13:17:17Z</dcterms:modified>
</cp:coreProperties>
</file>